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urbanek\Documents\Work\Projects\Projects-NoVS-Era\Semflex\Website\"/>
    </mc:Choice>
  </mc:AlternateContent>
  <bookViews>
    <workbookView xWindow="0" yWindow="0" windowWidth="18240" windowHeight="8448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13" i="1"/>
  <c r="AC8" i="1" l="1"/>
  <c r="AC7" i="1"/>
  <c r="AC5" i="1" l="1"/>
  <c r="AC4" i="1"/>
  <c r="L31" i="1"/>
  <c r="AC9" i="1" l="1"/>
  <c r="D1" i="1" s="1"/>
  <c r="L30" i="1"/>
  <c r="L27" i="1"/>
  <c r="I2" i="1" s="1"/>
  <c r="H29" i="1" l="1"/>
  <c r="AC10" i="1"/>
  <c r="L29" i="1"/>
  <c r="AC2" i="1"/>
  <c r="J2" i="1" l="1"/>
  <c r="L1" i="1"/>
  <c r="O3" i="1"/>
  <c r="AA4" i="1"/>
  <c r="J17" i="1" s="1"/>
  <c r="I4" i="1"/>
  <c r="I24" i="1"/>
  <c r="I20" i="1"/>
  <c r="I16" i="1"/>
  <c r="I12" i="1"/>
  <c r="I8" i="1"/>
  <c r="I23" i="1"/>
  <c r="I19" i="1"/>
  <c r="I15" i="1"/>
  <c r="I11" i="1"/>
  <c r="I7" i="1"/>
  <c r="I22" i="1"/>
  <c r="I18" i="1"/>
  <c r="I14" i="1"/>
  <c r="I10" i="1"/>
  <c r="I6" i="1"/>
  <c r="I21" i="1"/>
  <c r="I17" i="1"/>
  <c r="I13" i="1"/>
  <c r="I9" i="1"/>
  <c r="I5" i="1"/>
  <c r="J15" i="1" l="1"/>
  <c r="J11" i="1"/>
  <c r="J12" i="1"/>
  <c r="J10" i="1"/>
  <c r="J23" i="1"/>
  <c r="J14" i="1"/>
  <c r="J9" i="1"/>
  <c r="J20" i="1"/>
  <c r="J4" i="1"/>
  <c r="J5" i="1"/>
  <c r="J7" i="1"/>
  <c r="J16" i="1"/>
  <c r="J6" i="1"/>
  <c r="J19" i="1"/>
  <c r="J24" i="1"/>
  <c r="J18" i="1"/>
  <c r="J8" i="1"/>
  <c r="O22" i="1"/>
  <c r="O14" i="1"/>
  <c r="O18" i="1"/>
  <c r="O10" i="1"/>
  <c r="O17" i="1"/>
  <c r="O23" i="1"/>
  <c r="O5" i="1"/>
  <c r="O24" i="1"/>
  <c r="O16" i="1"/>
  <c r="O8" i="1"/>
  <c r="O13" i="1"/>
  <c r="O19" i="1"/>
  <c r="O6" i="1"/>
  <c r="O9" i="1"/>
  <c r="O15" i="1"/>
  <c r="O20" i="1"/>
  <c r="O12" i="1"/>
  <c r="O21" i="1"/>
  <c r="O11" i="1"/>
  <c r="O7" i="1"/>
  <c r="K3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O4" i="1" l="1"/>
  <c r="V3" i="1"/>
  <c r="R3" i="1"/>
  <c r="U3" i="1"/>
  <c r="Q3" i="1"/>
  <c r="X3" i="1"/>
  <c r="T3" i="1"/>
  <c r="P3" i="1"/>
  <c r="S3" i="1"/>
  <c r="W3" i="1"/>
  <c r="S24" i="1" l="1"/>
  <c r="S22" i="1"/>
  <c r="S20" i="1"/>
  <c r="S18" i="1"/>
  <c r="S16" i="1"/>
  <c r="S14" i="1"/>
  <c r="S12" i="1"/>
  <c r="S10" i="1"/>
  <c r="S8" i="1"/>
  <c r="S6" i="1"/>
  <c r="S4" i="1"/>
  <c r="S23" i="1"/>
  <c r="S19" i="1"/>
  <c r="S15" i="1"/>
  <c r="S7" i="1"/>
  <c r="S9" i="1"/>
  <c r="S21" i="1"/>
  <c r="S17" i="1"/>
  <c r="S13" i="1"/>
  <c r="S11" i="1"/>
  <c r="S5" i="1"/>
  <c r="Q23" i="1"/>
  <c r="Q21" i="1"/>
  <c r="Q19" i="1"/>
  <c r="Q17" i="1"/>
  <c r="Q15" i="1"/>
  <c r="Q13" i="1"/>
  <c r="Q11" i="1"/>
  <c r="Q9" i="1"/>
  <c r="Q7" i="1"/>
  <c r="Q5" i="1"/>
  <c r="Q24" i="1"/>
  <c r="Q20" i="1"/>
  <c r="Q16" i="1"/>
  <c r="Q12" i="1"/>
  <c r="Q4" i="1"/>
  <c r="Q6" i="1"/>
  <c r="Q22" i="1"/>
  <c r="Q18" i="1"/>
  <c r="Q14" i="1"/>
  <c r="Q10" i="1"/>
  <c r="Q8" i="1"/>
  <c r="P23" i="1"/>
  <c r="P21" i="1"/>
  <c r="P19" i="1"/>
  <c r="P17" i="1"/>
  <c r="P15" i="1"/>
  <c r="P13" i="1"/>
  <c r="P11" i="1"/>
  <c r="P10" i="1"/>
  <c r="P24" i="1"/>
  <c r="P20" i="1"/>
  <c r="P16" i="1"/>
  <c r="P12" i="1"/>
  <c r="P5" i="1"/>
  <c r="P4" i="1"/>
  <c r="P9" i="1"/>
  <c r="P8" i="1"/>
  <c r="P22" i="1"/>
  <c r="P18" i="1"/>
  <c r="P14" i="1"/>
  <c r="P7" i="1"/>
  <c r="P6" i="1"/>
  <c r="U23" i="1"/>
  <c r="U21" i="1"/>
  <c r="U19" i="1"/>
  <c r="U17" i="1"/>
  <c r="U15" i="1"/>
  <c r="U13" i="1"/>
  <c r="U11" i="1"/>
  <c r="U9" i="1"/>
  <c r="U7" i="1"/>
  <c r="U5" i="1"/>
  <c r="U22" i="1"/>
  <c r="U18" i="1"/>
  <c r="U14" i="1"/>
  <c r="U10" i="1"/>
  <c r="U4" i="1"/>
  <c r="U24" i="1"/>
  <c r="U20" i="1"/>
  <c r="U16" i="1"/>
  <c r="U12" i="1"/>
  <c r="U6" i="1"/>
  <c r="U8" i="1"/>
  <c r="T23" i="1"/>
  <c r="T21" i="1"/>
  <c r="T19" i="1"/>
  <c r="T17" i="1"/>
  <c r="T15" i="1"/>
  <c r="T13" i="1"/>
  <c r="T9" i="1"/>
  <c r="T8" i="1"/>
  <c r="T22" i="1"/>
  <c r="T18" i="1"/>
  <c r="T14" i="1"/>
  <c r="T11" i="1"/>
  <c r="T10" i="1"/>
  <c r="T16" i="1"/>
  <c r="T12" i="1"/>
  <c r="T5" i="1"/>
  <c r="T4" i="1"/>
  <c r="T24" i="1"/>
  <c r="T7" i="1"/>
  <c r="T6" i="1"/>
  <c r="T20" i="1"/>
  <c r="R24" i="1"/>
  <c r="R22" i="1"/>
  <c r="R20" i="1"/>
  <c r="R18" i="1"/>
  <c r="R16" i="1"/>
  <c r="R14" i="1"/>
  <c r="R12" i="1"/>
  <c r="R6" i="1"/>
  <c r="R5" i="1"/>
  <c r="R23" i="1"/>
  <c r="R19" i="1"/>
  <c r="R15" i="1"/>
  <c r="R8" i="1"/>
  <c r="R7" i="1"/>
  <c r="R10" i="1"/>
  <c r="R13" i="1"/>
  <c r="R21" i="1"/>
  <c r="R4" i="1"/>
  <c r="R17" i="1"/>
  <c r="R11" i="1"/>
  <c r="R9" i="1"/>
  <c r="W24" i="1"/>
  <c r="W22" i="1"/>
  <c r="W20" i="1"/>
  <c r="W18" i="1"/>
  <c r="W16" i="1"/>
  <c r="W14" i="1"/>
  <c r="W12" i="1"/>
  <c r="W10" i="1"/>
  <c r="W8" i="1"/>
  <c r="W6" i="1"/>
  <c r="W4" i="1"/>
  <c r="W21" i="1"/>
  <c r="W17" i="1"/>
  <c r="W13" i="1"/>
  <c r="W5" i="1"/>
  <c r="W7" i="1"/>
  <c r="W23" i="1"/>
  <c r="W19" i="1"/>
  <c r="W15" i="1"/>
  <c r="W9" i="1"/>
  <c r="W11" i="1"/>
  <c r="X23" i="1"/>
  <c r="X21" i="1"/>
  <c r="X19" i="1"/>
  <c r="X17" i="1"/>
  <c r="X15" i="1"/>
  <c r="X13" i="1"/>
  <c r="X7" i="1"/>
  <c r="X6" i="1"/>
  <c r="X24" i="1"/>
  <c r="X20" i="1"/>
  <c r="X16" i="1"/>
  <c r="X12" i="1"/>
  <c r="X9" i="1"/>
  <c r="X8" i="1"/>
  <c r="X11" i="1"/>
  <c r="X10" i="1"/>
  <c r="X22" i="1"/>
  <c r="X5" i="1"/>
  <c r="X4" i="1"/>
  <c r="X18" i="1"/>
  <c r="X14" i="1"/>
  <c r="V24" i="1"/>
  <c r="V22" i="1"/>
  <c r="V20" i="1"/>
  <c r="V18" i="1"/>
  <c r="V16" i="1"/>
  <c r="V14" i="1"/>
  <c r="V12" i="1"/>
  <c r="V11" i="1"/>
  <c r="V4" i="1"/>
  <c r="V21" i="1"/>
  <c r="V17" i="1"/>
  <c r="V13" i="1"/>
  <c r="V6" i="1"/>
  <c r="V5" i="1"/>
  <c r="V19" i="1"/>
  <c r="V10" i="1"/>
  <c r="V15" i="1"/>
  <c r="V8" i="1"/>
  <c r="V7" i="1"/>
  <c r="V9" i="1"/>
  <c r="V23" i="1"/>
</calcChain>
</file>

<file path=xl/sharedStrings.xml><?xml version="1.0" encoding="utf-8"?>
<sst xmlns="http://schemas.openxmlformats.org/spreadsheetml/2006/main" count="107" uniqueCount="67">
  <si>
    <t>HP120</t>
  </si>
  <si>
    <t>k1</t>
  </si>
  <si>
    <t>k2</t>
  </si>
  <si>
    <t>HP120S</t>
  </si>
  <si>
    <t>HP160</t>
  </si>
  <si>
    <t>HP160S</t>
  </si>
  <si>
    <t>HP160U</t>
  </si>
  <si>
    <t>HP190</t>
  </si>
  <si>
    <t>HP190S</t>
  </si>
  <si>
    <t>HP305</t>
  </si>
  <si>
    <t>HP305S</t>
  </si>
  <si>
    <t>HP450</t>
  </si>
  <si>
    <t>LA190S</t>
  </si>
  <si>
    <t>LA290S</t>
  </si>
  <si>
    <t>SW060</t>
  </si>
  <si>
    <t>FSW060</t>
  </si>
  <si>
    <t>SW086</t>
  </si>
  <si>
    <t>FSW086</t>
  </si>
  <si>
    <t>SW110</t>
  </si>
  <si>
    <t>FSW110</t>
  </si>
  <si>
    <t>SW150</t>
  </si>
  <si>
    <t>FSW150</t>
  </si>
  <si>
    <t>SW180</t>
  </si>
  <si>
    <t>FSW180</t>
  </si>
  <si>
    <t>KW430</t>
  </si>
  <si>
    <t>KW530</t>
  </si>
  <si>
    <t>SM402</t>
  </si>
  <si>
    <t>SM405</t>
  </si>
  <si>
    <t>Cut Off Freq. (GHz)</t>
  </si>
  <si>
    <t>Part Number</t>
  </si>
  <si>
    <t>Cable Type</t>
  </si>
  <si>
    <t>Enter length, ft</t>
  </si>
  <si>
    <t>Enter Freq., GHz</t>
  </si>
  <si>
    <t>in</t>
  </si>
  <si>
    <t>mm</t>
  </si>
  <si>
    <t>Select Length Units</t>
  </si>
  <si>
    <t>Cable Only</t>
  </si>
  <si>
    <t>GHz</t>
  </si>
  <si>
    <t>Units</t>
  </si>
  <si>
    <t>ft</t>
  </si>
  <si>
    <t>cm</t>
  </si>
  <si>
    <t>m</t>
  </si>
  <si>
    <t>Enter Length</t>
  </si>
  <si>
    <t>Pick Interface 1</t>
  </si>
  <si>
    <t>2.4mm Straight</t>
  </si>
  <si>
    <t>2.9mm Straight</t>
  </si>
  <si>
    <t>3.5mm Straight</t>
  </si>
  <si>
    <t>SMA Straight</t>
  </si>
  <si>
    <t>N Straight</t>
  </si>
  <si>
    <t>TNC Straight</t>
  </si>
  <si>
    <t>2.4mm Right Angle</t>
  </si>
  <si>
    <t>2.9mm Right Angle</t>
  </si>
  <si>
    <t>3.5mm Right Angle</t>
  </si>
  <si>
    <t>SMA Right Angle</t>
  </si>
  <si>
    <t>N Right Angle</t>
  </si>
  <si>
    <t>TNC Right Angle</t>
  </si>
  <si>
    <t>Int 1</t>
  </si>
  <si>
    <t>Int 2</t>
  </si>
  <si>
    <t xml:space="preserve">Loss </t>
  </si>
  <si>
    <t>Freq</t>
  </si>
  <si>
    <t>Interface</t>
  </si>
  <si>
    <t>k3</t>
  </si>
  <si>
    <t>Pick Interface 2</t>
  </si>
  <si>
    <t>Pick Low</t>
  </si>
  <si>
    <t>Calc.Freq</t>
  </si>
  <si>
    <t>Loss of Int 1-2 at Calc freq</t>
  </si>
  <si>
    <t>Plot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</si>
</sst>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color rgb="FFFF000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2" borderId="5" xfId="0" applyFill="1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4" fillId="3" borderId="1" xfId="0" applyFont="1" applyFill="1" applyBorder="1"/>
    <xf numFmtId="2" fontId="0" fillId="4" borderId="17" xfId="0" applyNumberFormat="1" applyFill="1" applyBorder="1" applyAlignment="1">
      <alignment horizontal="right"/>
    </xf>
    <xf numFmtId="0" fontId="1" fillId="5" borderId="1" xfId="0" applyFont="1" applyFill="1" applyBorder="1"/>
    <xf numFmtId="0" fontId="6" fillId="0" borderId="3" xfId="0" applyNumberFormat="1" applyFont="1" applyFill="1" applyBorder="1" applyAlignment="1">
      <alignment vertical="center" wrapText="1"/>
    </xf>
    <xf numFmtId="0" fontId="0" fillId="0" borderId="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1" fillId="6" borderId="1" xfId="0" applyFont="1" applyFill="1" applyBorder="1" applyProtection="1">
      <protection locked="0"/>
    </xf>
    <xf numFmtId="0" fontId="1" fillId="6" borderId="14" xfId="0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0" borderId="19" xfId="0" applyBorder="1"/>
    <xf numFmtId="0" fontId="1" fillId="2" borderId="11" xfId="0" applyFont="1" applyFill="1" applyBorder="1" applyAlignment="1">
      <alignment horizontal="center" vertical="center" wrapText="1"/>
    </xf>
    <xf numFmtId="0" fontId="0" fillId="0" borderId="25" xfId="0" applyBorder="1"/>
    <xf numFmtId="0" fontId="1" fillId="2" borderId="26" xfId="0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27" xfId="0" applyFill="1" applyBorder="1"/>
    <xf numFmtId="0" fontId="0" fillId="0" borderId="27" xfId="0" applyBorder="1"/>
    <xf numFmtId="0" fontId="0" fillId="0" borderId="26" xfId="0" applyBorder="1"/>
    <xf numFmtId="0" fontId="0" fillId="0" borderId="30" xfId="0" applyBorder="1" applyAlignment="1">
      <alignment horizontal="right"/>
    </xf>
    <xf numFmtId="0" fontId="0" fillId="2" borderId="31" xfId="0" applyFill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7" xfId="0" applyBorder="1"/>
    <xf numFmtId="0" fontId="0" fillId="2" borderId="34" xfId="0" applyFill="1" applyBorder="1"/>
    <xf numFmtId="0" fontId="0" fillId="0" borderId="34" xfId="0" applyBorder="1"/>
    <xf numFmtId="0" fontId="0" fillId="0" borderId="33" xfId="0" applyBorder="1"/>
    <xf numFmtId="2" fontId="0" fillId="0" borderId="35" xfId="0" applyNumberFormat="1" applyBorder="1" applyAlignment="1">
      <alignment horizontal="center"/>
    </xf>
    <xf numFmtId="2" fontId="0" fillId="2" borderId="35" xfId="0" applyNumberFormat="1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Protection="1">
      <protection locked="0"/>
    </xf>
    <xf numFmtId="0" fontId="0" fillId="2" borderId="27" xfId="0" applyFill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6" xfId="0" applyBorder="1" applyProtection="1">
      <protection locked="0"/>
    </xf>
    <xf numFmtId="0" fontId="1" fillId="5" borderId="1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5" fillId="3" borderId="2" xfId="0" applyNumberFormat="1" applyFont="1" applyFill="1" applyBorder="1" applyAlignment="1">
      <alignment horizontal="right"/>
    </xf>
    <xf numFmtId="0" fontId="5" fillId="3" borderId="3" xfId="0" applyNumberFormat="1" applyFont="1" applyFill="1" applyBorder="1" applyAlignment="1">
      <alignment horizontal="right"/>
    </xf>
    <xf numFmtId="0" fontId="5" fillId="3" borderId="4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30718091376309E-2"/>
          <c:y val="7.2720613554445993E-2"/>
          <c:w val="0.82578704795134139"/>
          <c:h val="0.8386733498043124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Sheet1!$N$4</c:f>
              <c:strCache>
                <c:ptCount val="1"/>
                <c:pt idx="0">
                  <c:v>HP120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9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4D-4961-8AA0-07F3A95A423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  <c:extLst xmlns:c15="http://schemas.microsoft.com/office/drawing/2012/chart"/>
            </c:numRef>
          </c:xVal>
          <c:yVal>
            <c:numRef>
              <c:f>Sheet1!$O$4:$X$4</c:f>
              <c:numCache>
                <c:formatCode>0.00</c:formatCode>
                <c:ptCount val="10"/>
                <c:pt idx="0">
                  <c:v>1.1107140660538997</c:v>
                </c:pt>
                <c:pt idx="1">
                  <c:v>1.5958398104964175</c:v>
                </c:pt>
                <c:pt idx="2">
                  <c:v>1.978040846148662</c:v>
                </c:pt>
                <c:pt idx="3">
                  <c:v>2.3069641321077992</c:v>
                </c:pt>
                <c:pt idx="4">
                  <c:v>2.6018399999999993</c:v>
                </c:pt>
                <c:pt idx="5">
                  <c:v>2.8725309346446735</c:v>
                </c:pt>
                <c:pt idx="6">
                  <c:v>3.1248957044083761</c:v>
                </c:pt>
                <c:pt idx="7">
                  <c:v>3.3627516209928352</c:v>
                </c:pt>
                <c:pt idx="8">
                  <c:v>3.5887501981616983</c:v>
                </c:pt>
                <c:pt idx="9">
                  <c:v>3.8048219869469504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B63C-42B8-9E41-B0FD0A18303F}"/>
            </c:ext>
          </c:extLst>
        </c:ser>
        <c:ser>
          <c:idx val="1"/>
          <c:order val="1"/>
          <c:tx>
            <c:v>HP120S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9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7-B63C-42B8-9E41-B0FD0A183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</c:numRef>
          </c:xVal>
          <c:yVal>
            <c:numRef>
              <c:f>Sheet1!$O$5:$X$5</c:f>
              <c:numCache>
                <c:formatCode>0.00</c:formatCode>
                <c:ptCount val="10"/>
                <c:pt idx="0">
                  <c:v>0.96660217374111312</c:v>
                </c:pt>
                <c:pt idx="1">
                  <c:v>1.3918661113943878</c:v>
                </c:pt>
                <c:pt idx="2">
                  <c:v>1.7280665573206011</c:v>
                </c:pt>
                <c:pt idx="3">
                  <c:v>2.0181643474822262</c:v>
                </c:pt>
                <c:pt idx="4">
                  <c:v>2.2787999999999999</c:v>
                </c:pt>
                <c:pt idx="5">
                  <c:v>2.5185077856573503</c:v>
                </c:pt>
                <c:pt idx="6">
                  <c:v>2.7423574527594092</c:v>
                </c:pt>
                <c:pt idx="7">
                  <c:v>2.9536522227887754</c:v>
                </c:pt>
                <c:pt idx="8">
                  <c:v>3.1546865212233395</c:v>
                </c:pt>
                <c:pt idx="9">
                  <c:v>3.3471309052877642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3C-42B8-9E41-B0FD0A18303F}"/>
            </c:ext>
          </c:extLst>
        </c:ser>
        <c:ser>
          <c:idx val="2"/>
          <c:order val="2"/>
          <c:tx>
            <c:strRef>
              <c:f>Sheet1!$N$6</c:f>
              <c:strCache>
                <c:ptCount val="1"/>
                <c:pt idx="0">
                  <c:v>HP160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9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4D-4961-8AA0-07F3A95A423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  <c:extLst xmlns:c15="http://schemas.microsoft.com/office/drawing/2012/chart"/>
            </c:numRef>
          </c:xVal>
          <c:yVal>
            <c:numRef>
              <c:f>Sheet1!$O$6:$X$6</c:f>
              <c:numCache>
                <c:formatCode>0.00</c:formatCode>
                <c:ptCount val="10"/>
                <c:pt idx="0">
                  <c:v>0.80054003401714713</c:v>
                </c:pt>
                <c:pt idx="1">
                  <c:v>1.1466011551933022</c:v>
                </c:pt>
                <c:pt idx="2">
                  <c:v>1.417889285666895</c:v>
                </c:pt>
                <c:pt idx="3">
                  <c:v>1.6504720680342941</c:v>
                </c:pt>
                <c:pt idx="4">
                  <c:v>1.8583200000000002</c:v>
                </c:pt>
                <c:pt idx="5">
                  <c:v>2.0485980033245248</c:v>
                </c:pt>
                <c:pt idx="6">
                  <c:v>2.2255623701825078</c:v>
                </c:pt>
                <c:pt idx="7">
                  <c:v>2.3919863103866046</c:v>
                </c:pt>
                <c:pt idx="8">
                  <c:v>2.5497961020514412</c:v>
                </c:pt>
                <c:pt idx="9">
                  <c:v>2.7003942565473404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B63C-42B8-9E41-B0FD0A18303F}"/>
            </c:ext>
          </c:extLst>
        </c:ser>
        <c:ser>
          <c:idx val="3"/>
          <c:order val="3"/>
          <c:tx>
            <c:strRef>
              <c:f>Sheet1!$N$7</c:f>
              <c:strCache>
                <c:ptCount val="1"/>
                <c:pt idx="0">
                  <c:v>HP160S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9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4D-4961-8AA0-07F3A95A423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</c:numRef>
          </c:xVal>
          <c:yVal>
            <c:numRef>
              <c:f>Sheet1!$O$7:$X$7</c:f>
              <c:numCache>
                <c:formatCode>0.00</c:formatCode>
                <c:ptCount val="10"/>
                <c:pt idx="0">
                  <c:v>0.76365246363113071</c:v>
                </c:pt>
                <c:pt idx="1">
                  <c:v>1.0959947879402439</c:v>
                </c:pt>
                <c:pt idx="2">
                  <c:v>1.3573759562391783</c:v>
                </c:pt>
                <c:pt idx="3">
                  <c:v>1.5820249272622615</c:v>
                </c:pt>
                <c:pt idx="4">
                  <c:v>1.7832000000000001</c:v>
                </c:pt>
                <c:pt idx="5">
                  <c:v>1.9677008373530114</c:v>
                </c:pt>
                <c:pt idx="6">
                  <c:v>2.1395667509790415</c:v>
                </c:pt>
                <c:pt idx="7">
                  <c:v>2.3014295758804879</c:v>
                </c:pt>
                <c:pt idx="8">
                  <c:v>2.4551173908933923</c:v>
                </c:pt>
                <c:pt idx="9">
                  <c:v>2.6019612090910638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63C-42B8-9E41-B0FD0A18303F}"/>
            </c:ext>
          </c:extLst>
        </c:ser>
        <c:ser>
          <c:idx val="4"/>
          <c:order val="4"/>
          <c:tx>
            <c:strRef>
              <c:f>Sheet1!$N$8</c:f>
              <c:strCache>
                <c:ptCount val="1"/>
                <c:pt idx="0">
                  <c:v>HP160U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9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4D-4961-8AA0-07F3A95A423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  <c:extLst xmlns:c15="http://schemas.microsoft.com/office/drawing/2012/chart"/>
            </c:numRef>
          </c:xVal>
          <c:yVal>
            <c:numRef>
              <c:f>Sheet1!$O$8:$X$8</c:f>
              <c:numCache>
                <c:formatCode>0.00</c:formatCode>
                <c:ptCount val="10"/>
                <c:pt idx="0">
                  <c:v>0.90056669756211893</c:v>
                </c:pt>
                <c:pt idx="1">
                  <c:v>1.2959472479737406</c:v>
                </c:pt>
                <c:pt idx="2">
                  <c:v>1.6082122169652768</c:v>
                </c:pt>
                <c:pt idx="3">
                  <c:v>1.8774533951242378</c:v>
                </c:pt>
                <c:pt idx="4">
                  <c:v>2.1192000000000002</c:v>
                </c:pt>
                <c:pt idx="5">
                  <c:v>2.3414163597859248</c:v>
                </c:pt>
                <c:pt idx="6">
                  <c:v>2.5488336507458595</c:v>
                </c:pt>
                <c:pt idx="7">
                  <c:v>2.7445344959474807</c:v>
                </c:pt>
                <c:pt idx="8">
                  <c:v>2.9306600926863564</c:v>
                </c:pt>
                <c:pt idx="9">
                  <c:v>3.1087694336802767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B63C-42B8-9E41-B0FD0A18303F}"/>
            </c:ext>
          </c:extLst>
        </c:ser>
        <c:ser>
          <c:idx val="5"/>
          <c:order val="5"/>
          <c:tx>
            <c:strRef>
              <c:f>Sheet1!$N$9</c:f>
              <c:strCache>
                <c:ptCount val="1"/>
                <c:pt idx="0">
                  <c:v>HP190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4D-4961-8AA0-07F3A95A423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  <c:extLst xmlns:c15="http://schemas.microsoft.com/office/drawing/2012/chart"/>
            </c:numRef>
          </c:xVal>
          <c:yVal>
            <c:numRef>
              <c:f>Sheet1!$O$9:$X$9</c:f>
              <c:numCache>
                <c:formatCode>0.00</c:formatCode>
                <c:ptCount val="10"/>
                <c:pt idx="0">
                  <c:v>0.57530939120202818</c:v>
                </c:pt>
                <c:pt idx="1">
                  <c:v>0.82845651507373319</c:v>
                </c:pt>
                <c:pt idx="2">
                  <c:v>1.0285999999664066</c:v>
                </c:pt>
                <c:pt idx="3">
                  <c:v>1.2013067824040564</c:v>
                </c:pt>
                <c:pt idx="4">
                  <c:v>1.3564800000000001</c:v>
                </c:pt>
                <c:pt idx="5">
                  <c:v>1.4991985846351061</c:v>
                </c:pt>
                <c:pt idx="6">
                  <c:v>1.6324796548129166</c:v>
                </c:pt>
                <c:pt idx="7">
                  <c:v>1.7582890301474665</c:v>
                </c:pt>
                <c:pt idx="8">
                  <c:v>1.8779921736060845</c:v>
                </c:pt>
                <c:pt idx="9">
                  <c:v>1.9925832704639372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B63C-42B8-9E41-B0FD0A18303F}"/>
            </c:ext>
          </c:extLst>
        </c:ser>
        <c:ser>
          <c:idx val="6"/>
          <c:order val="6"/>
          <c:tx>
            <c:strRef>
              <c:f>Sheet1!$N$10</c:f>
              <c:strCache>
                <c:ptCount val="1"/>
                <c:pt idx="0">
                  <c:v>HP190S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6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4D-4961-8AA0-07F3A95A423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</c:numRef>
          </c:xVal>
          <c:yVal>
            <c:numRef>
              <c:f>Sheet1!$O$10:$X$10</c:f>
              <c:numCache>
                <c:formatCode>0.00</c:formatCode>
                <c:ptCount val="10"/>
                <c:pt idx="0">
                  <c:v>0.53234021729695225</c:v>
                </c:pt>
                <c:pt idx="1">
                  <c:v>0.76760457332618837</c:v>
                </c:pt>
                <c:pt idx="2">
                  <c:v>0.95399262291984233</c:v>
                </c:pt>
                <c:pt idx="3">
                  <c:v>1.1150804345939045</c:v>
                </c:pt>
                <c:pt idx="4">
                  <c:v>1.26</c:v>
                </c:pt>
                <c:pt idx="5">
                  <c:v>1.393434760421717</c:v>
                </c:pt>
                <c:pt idx="6">
                  <c:v>1.5181668948069931</c:v>
                </c:pt>
                <c:pt idx="7">
                  <c:v>1.6360091466523772</c:v>
                </c:pt>
                <c:pt idx="8">
                  <c:v>1.7482206518908567</c:v>
                </c:pt>
                <c:pt idx="9">
                  <c:v>1.8557181797310895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63C-42B8-9E41-B0FD0A18303F}"/>
            </c:ext>
          </c:extLst>
        </c:ser>
        <c:ser>
          <c:idx val="7"/>
          <c:order val="7"/>
          <c:tx>
            <c:strRef>
              <c:f>Sheet1!$N$11</c:f>
              <c:strCache>
                <c:ptCount val="1"/>
                <c:pt idx="0">
                  <c:v>HP305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3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44D-4961-8AA0-07F3A95A423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  <c:extLst xmlns:c15="http://schemas.microsoft.com/office/drawing/2012/chart"/>
            </c:numRef>
          </c:xVal>
          <c:yVal>
            <c:numRef>
              <c:f>Sheet1!$O$11:$X$11</c:f>
              <c:numCache>
                <c:formatCode>0.00</c:formatCode>
                <c:ptCount val="10"/>
                <c:pt idx="0">
                  <c:v>0.41958872559950294</c:v>
                </c:pt>
                <c:pt idx="1">
                  <c:v>0.60814988458985819</c:v>
                </c:pt>
                <c:pt idx="2">
                  <c:v>0.75870131067067947</c:v>
                </c:pt>
                <c:pt idx="3">
                  <c:v>0.88957745119900589</c:v>
                </c:pt>
                <c:pt idx="4">
                  <c:v>1.0078799999999999</c:v>
                </c:pt>
                <c:pt idx="5">
                  <c:v>1.1172511380253123</c:v>
                </c:pt>
                <c:pt idx="6">
                  <c:v>1.2198544878239779</c:v>
                </c:pt>
                <c:pt idx="7">
                  <c:v>1.3170997691797159</c:v>
                </c:pt>
                <c:pt idx="8">
                  <c:v>1.4099661767985086</c:v>
                </c:pt>
                <c:pt idx="9">
                  <c:v>1.4991666563855852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B63C-42B8-9E41-B0FD0A18303F}"/>
            </c:ext>
          </c:extLst>
        </c:ser>
        <c:ser>
          <c:idx val="8"/>
          <c:order val="8"/>
          <c:tx>
            <c:strRef>
              <c:f>Sheet1!$N$12</c:f>
              <c:strCache>
                <c:ptCount val="1"/>
                <c:pt idx="0">
                  <c:v>HP305S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Lbl>
              <c:idx val="3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4D-4961-8AA0-07F3A95A423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</c:numRef>
          </c:xVal>
          <c:yVal>
            <c:numRef>
              <c:f>Sheet1!$O$12:$X$12</c:f>
              <c:numCache>
                <c:formatCode>0.00</c:formatCode>
                <c:ptCount val="10"/>
                <c:pt idx="0">
                  <c:v>0.3894196686695659</c:v>
                </c:pt>
                <c:pt idx="1">
                  <c:v>0.56632792758571793</c:v>
                </c:pt>
                <c:pt idx="2">
                  <c:v>0.70827281808869136</c:v>
                </c:pt>
                <c:pt idx="3">
                  <c:v>0.83211933733913168</c:v>
                </c:pt>
                <c:pt idx="4">
                  <c:v>0.94439999999999991</c:v>
                </c:pt>
                <c:pt idx="5">
                  <c:v>1.0484650772963815</c:v>
                </c:pt>
                <c:pt idx="6">
                  <c:v>1.1463047840100817</c:v>
                </c:pt>
                <c:pt idx="7">
                  <c:v>1.2392158551714358</c:v>
                </c:pt>
                <c:pt idx="8">
                  <c:v>1.3280990060086975</c:v>
                </c:pt>
                <c:pt idx="9">
                  <c:v>1.4136100417970545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63C-42B8-9E41-B0FD0A18303F}"/>
            </c:ext>
          </c:extLst>
        </c:ser>
        <c:ser>
          <c:idx val="9"/>
          <c:order val="9"/>
          <c:tx>
            <c:strRef>
              <c:f>Sheet1!$N$13</c:f>
              <c:strCache>
                <c:ptCount val="1"/>
                <c:pt idx="0">
                  <c:v>HP450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</c:numRef>
          </c:xVal>
          <c:yVal>
            <c:numRef>
              <c:f>Sheet1!$O$13:$X$13</c:f>
              <c:numCache>
                <c:formatCode>0.00</c:formatCode>
                <c:ptCount val="10"/>
                <c:pt idx="0">
                  <c:v>0.31786103514237252</c:v>
                </c:pt>
                <c:pt idx="1">
                  <c:v>0.46470697131158362</c:v>
                </c:pt>
                <c:pt idx="2">
                  <c:v>0.58341670568084036</c:v>
                </c:pt>
                <c:pt idx="3">
                  <c:v>0.68756207028474503</c:v>
                </c:pt>
                <c:pt idx="4">
                  <c:v>0.78239999999999998</c:v>
                </c:pt>
                <c:pt idx="5">
                  <c:v>0.87062657107874486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63C-42B8-9E41-B0FD0A18303F}"/>
            </c:ext>
          </c:extLst>
        </c:ser>
        <c:ser>
          <c:idx val="10"/>
          <c:order val="10"/>
          <c:tx>
            <c:strRef>
              <c:f>Sheet1!$N$14</c:f>
              <c:strCache>
                <c:ptCount val="1"/>
                <c:pt idx="0">
                  <c:v>LA190S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dLbl>
              <c:idx val="6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4D-4961-8AA0-07F3A95A423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</c:numRef>
          </c:xVal>
          <c:yVal>
            <c:numRef>
              <c:f>Sheet1!$O$14:$X$14</c:f>
              <c:numCache>
                <c:formatCode>0.00</c:formatCode>
                <c:ptCount val="10"/>
                <c:pt idx="0">
                  <c:v>0.52642362309475266</c:v>
                </c:pt>
                <c:pt idx="1">
                  <c:v>0.75797194685710545</c:v>
                </c:pt>
                <c:pt idx="2">
                  <c:v>0.94100601089821378</c:v>
                </c:pt>
                <c:pt idx="3">
                  <c:v>1.0989272461895052</c:v>
                </c:pt>
                <c:pt idx="4">
                  <c:v>1.2407999999999999</c:v>
                </c:pt>
                <c:pt idx="5">
                  <c:v>1.3712730214556299</c:v>
                </c:pt>
                <c:pt idx="6">
                  <c:v>1.4931078807713858</c:v>
                </c:pt>
                <c:pt idx="7">
                  <c:v>1.6081038937142111</c:v>
                </c:pt>
                <c:pt idx="8">
                  <c:v>1.7175108692842578</c:v>
                </c:pt>
                <c:pt idx="9">
                  <c:v>1.8222387858071558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63C-42B8-9E41-B0FD0A18303F}"/>
            </c:ext>
          </c:extLst>
        </c:ser>
        <c:ser>
          <c:idx val="11"/>
          <c:order val="11"/>
          <c:tx>
            <c:strRef>
              <c:f>Sheet1!$N$15</c:f>
              <c:strCache>
                <c:ptCount val="1"/>
                <c:pt idx="0">
                  <c:v>LA290S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dLbl>
              <c:idx val="3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4D-4961-8AA0-07F3A95A423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</c:numRef>
          </c:xVal>
          <c:yVal>
            <c:numRef>
              <c:f>Sheet1!$O$15:$X$15</c:f>
              <c:numCache>
                <c:formatCode>0.00</c:formatCode>
                <c:ptCount val="10"/>
                <c:pt idx="0">
                  <c:v>0.34819354031036853</c:v>
                </c:pt>
                <c:pt idx="1">
                  <c:v>0.50022270238681654</c:v>
                </c:pt>
                <c:pt idx="2">
                  <c:v>0.61997798592802289</c:v>
                </c:pt>
                <c:pt idx="3">
                  <c:v>0.72302708062073706</c:v>
                </c:pt>
                <c:pt idx="4">
                  <c:v>0.81540000000000012</c:v>
                </c:pt>
                <c:pt idx="5">
                  <c:v>0.9001893021197368</c:v>
                </c:pt>
                <c:pt idx="6">
                  <c:v>0.97923210831699858</c:v>
                </c:pt>
                <c:pt idx="7">
                  <c:v>1.0537254047736331</c:v>
                </c:pt>
                <c:pt idx="8">
                  <c:v>1.1245006209311055</c:v>
                </c:pt>
                <c:pt idx="9">
                  <c:v>1.1921631155049734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63C-42B8-9E41-B0FD0A18303F}"/>
            </c:ext>
          </c:extLst>
        </c:ser>
        <c:ser>
          <c:idx val="12"/>
          <c:order val="12"/>
          <c:tx>
            <c:strRef>
              <c:f>Sheet1!$N$16</c:f>
              <c:strCache>
                <c:ptCount val="1"/>
                <c:pt idx="0">
                  <c:v>SW060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9"/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DAA9E04-F058-4DA4-95F4-C1AC7041A9EC}" type="SERIESNAME">
                      <a:rPr lang="en-US"/>
                      <a:pPr>
                        <a:defRPr/>
                      </a:pPr>
                      <a:t>[SERIES NAME]</a:t>
                    </a:fld>
                    <a:endParaRPr lang="en-US"/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2-B63C-42B8-9E41-B0FD0A183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</c:numRef>
          </c:xVal>
          <c:yVal>
            <c:numRef>
              <c:f>Sheet1!$O$16:$X$16</c:f>
              <c:numCache>
                <c:formatCode>0.00</c:formatCode>
                <c:ptCount val="10"/>
                <c:pt idx="0">
                  <c:v>2.1925978701972961</c:v>
                </c:pt>
                <c:pt idx="1">
                  <c:v>3.1159430527031589</c:v>
                </c:pt>
                <c:pt idx="2">
                  <c:v>3.8304648624749871</c:v>
                </c:pt>
                <c:pt idx="3">
                  <c:v>4.436891740394592</c:v>
                </c:pt>
                <c:pt idx="4">
                  <c:v>4.97424</c:v>
                </c:pt>
                <c:pt idx="5">
                  <c:v>5.4625195822250596</c:v>
                </c:pt>
                <c:pt idx="6">
                  <c:v>5.9136173098235281</c:v>
                </c:pt>
                <c:pt idx="7">
                  <c:v>6.3352781054063181</c:v>
                </c:pt>
                <c:pt idx="8">
                  <c:v>6.7328816105918889</c:v>
                </c:pt>
                <c:pt idx="9">
                  <c:v>7.1103447096976433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63C-42B8-9E41-B0FD0A18303F}"/>
            </c:ext>
          </c:extLst>
        </c:ser>
        <c:ser>
          <c:idx val="13"/>
          <c:order val="13"/>
          <c:tx>
            <c:strRef>
              <c:f>Sheet1!$N$17</c:f>
              <c:strCache>
                <c:ptCount val="1"/>
                <c:pt idx="0">
                  <c:v>SW086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9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63C-42B8-9E41-B0FD0A18303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</c:numRef>
          </c:xVal>
          <c:yVal>
            <c:numRef>
              <c:f>Sheet1!$O$17:$X$17</c:f>
              <c:numCache>
                <c:formatCode>0.00</c:formatCode>
                <c:ptCount val="10"/>
                <c:pt idx="0">
                  <c:v>1.366661512176536</c:v>
                </c:pt>
                <c:pt idx="1">
                  <c:v>1.9593225185041359</c:v>
                </c:pt>
                <c:pt idx="2">
                  <c:v>2.4246413512073475</c:v>
                </c:pt>
                <c:pt idx="3">
                  <c:v>2.8240430243530716</c:v>
                </c:pt>
                <c:pt idx="4">
                  <c:v>3.1813199999999999</c:v>
                </c:pt>
                <c:pt idx="5">
                  <c:v>3.5086745012003266</c:v>
                </c:pt>
                <c:pt idx="6">
                  <c:v>3.8133552081526956</c:v>
                </c:pt>
                <c:pt idx="7">
                  <c:v>4.100085037008272</c:v>
                </c:pt>
                <c:pt idx="8">
                  <c:v>4.3721445365296079</c:v>
                </c:pt>
                <c:pt idx="9">
                  <c:v>4.6319222543025562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63C-42B8-9E41-B0FD0A18303F}"/>
            </c:ext>
          </c:extLst>
        </c:ser>
        <c:ser>
          <c:idx val="14"/>
          <c:order val="14"/>
          <c:tx>
            <c:strRef>
              <c:f>Sheet1!$N$18</c:f>
              <c:strCache>
                <c:ptCount val="1"/>
                <c:pt idx="0">
                  <c:v>SW110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9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6-B63C-42B8-9E41-B0FD0A183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</c:numRef>
          </c:xVal>
          <c:yVal>
            <c:numRef>
              <c:f>Sheet1!$O$18:$X$18</c:f>
              <c:numCache>
                <c:formatCode>0.00</c:formatCode>
                <c:ptCount val="10"/>
                <c:pt idx="0">
                  <c:v>1.0169248766303685</c:v>
                </c:pt>
                <c:pt idx="1">
                  <c:v>1.4632440434331901</c:v>
                </c:pt>
                <c:pt idx="2">
                  <c:v>1.8156844972082598</c:v>
                </c:pt>
                <c:pt idx="3">
                  <c:v>2.1195297532607369</c:v>
                </c:pt>
                <c:pt idx="4">
                  <c:v>2.3923199999999998</c:v>
                </c:pt>
                <c:pt idx="5">
                  <c:v>2.6430509139063045</c:v>
                </c:pt>
                <c:pt idx="6">
                  <c:v>2.8770663394329872</c:v>
                </c:pt>
                <c:pt idx="7">
                  <c:v>3.0978480868663798</c:v>
                </c:pt>
                <c:pt idx="8">
                  <c:v>3.3078146298911046</c:v>
                </c:pt>
                <c:pt idx="9">
                  <c:v>3.5087268444760853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63C-42B8-9E41-B0FD0A18303F}"/>
            </c:ext>
          </c:extLst>
        </c:ser>
        <c:ser>
          <c:idx val="15"/>
          <c:order val="15"/>
          <c:tx>
            <c:strRef>
              <c:f>Sheet1!$N$19</c:f>
              <c:strCache>
                <c:ptCount val="1"/>
                <c:pt idx="0">
                  <c:v>SW150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9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4D-4961-8AA0-07F3A95A423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</c:numRef>
          </c:xVal>
          <c:yVal>
            <c:numRef>
              <c:f>Sheet1!$O$19:$X$19</c:f>
              <c:numCache>
                <c:formatCode>0.00</c:formatCode>
                <c:ptCount val="10"/>
                <c:pt idx="0">
                  <c:v>0.80016571207108711</c:v>
                </c:pt>
                <c:pt idx="1">
                  <c:v>1.1461983138910177</c:v>
                </c:pt>
                <c:pt idx="2">
                  <c:v>1.4175148180634962</c:v>
                </c:pt>
                <c:pt idx="3">
                  <c:v>1.6501554241421741</c:v>
                </c:pt>
                <c:pt idx="4">
                  <c:v>1.85808</c:v>
                </c:pt>
                <c:pt idx="5">
                  <c:v>2.0484480157727112</c:v>
                </c:pt>
                <c:pt idx="6">
                  <c:v>2.2255125251197692</c:v>
                </c:pt>
                <c:pt idx="7">
                  <c:v>2.3920446277820355</c:v>
                </c:pt>
                <c:pt idx="8">
                  <c:v>2.549969136213261</c:v>
                </c:pt>
                <c:pt idx="9">
                  <c:v>2.7006874946450079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63C-42B8-9E41-B0FD0A18303F}"/>
            </c:ext>
          </c:extLst>
        </c:ser>
        <c:ser>
          <c:idx val="16"/>
          <c:order val="16"/>
          <c:tx>
            <c:strRef>
              <c:f>Sheet1!$N$20</c:f>
              <c:strCache>
                <c:ptCount val="1"/>
                <c:pt idx="0">
                  <c:v>SW180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6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4D-4961-8AA0-07F3A95A423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</c:numRef>
          </c:xVal>
          <c:yVal>
            <c:numRef>
              <c:f>Sheet1!$O$20:$X$20</c:f>
              <c:numCache>
                <c:formatCode>0.00</c:formatCode>
                <c:ptCount val="10"/>
                <c:pt idx="0">
                  <c:v>0.55900802371008962</c:v>
                </c:pt>
                <c:pt idx="1">
                  <c:v>0.80493895722280528</c:v>
                </c:pt>
                <c:pt idx="2">
                  <c:v>0.99936098747711199</c:v>
                </c:pt>
                <c:pt idx="3">
                  <c:v>1.1671200474201795</c:v>
                </c:pt>
                <c:pt idx="4">
                  <c:v>1.3178400000000001</c:v>
                </c:pt>
                <c:pt idx="5">
                  <c:v>1.4564565480465477</c:v>
                </c:pt>
                <c:pt idx="6">
                  <c:v>1.5859017254373378</c:v>
                </c:pt>
                <c:pt idx="7">
                  <c:v>1.7080859144456106</c:v>
                </c:pt>
                <c:pt idx="8">
                  <c:v>1.8243360711302692</c:v>
                </c:pt>
                <c:pt idx="9">
                  <c:v>1.9356183441208383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63C-42B8-9E41-B0FD0A18303F}"/>
            </c:ext>
          </c:extLst>
        </c:ser>
        <c:ser>
          <c:idx val="17"/>
          <c:order val="17"/>
          <c:tx>
            <c:strRef>
              <c:f>Sheet1!$N$21</c:f>
              <c:strCache>
                <c:ptCount val="1"/>
                <c:pt idx="0">
                  <c:v>KW430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2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4D-4961-8AA0-07F3A95A423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</c:numRef>
          </c:xVal>
          <c:yVal>
            <c:numRef>
              <c:f>Sheet1!$O$21:$X$21</c:f>
              <c:numCache>
                <c:formatCode>0.00</c:formatCode>
                <c:ptCount val="10"/>
                <c:pt idx="0">
                  <c:v>0.34481723182521029</c:v>
                </c:pt>
                <c:pt idx="1">
                  <c:v>0.50434714869677832</c:v>
                </c:pt>
                <c:pt idx="2">
                  <c:v>0.63339273222111647</c:v>
                </c:pt>
                <c:pt idx="3">
                  <c:v>0.74665846365042055</c:v>
                </c:pt>
                <c:pt idx="4">
                  <c:v>0.84984000000000004</c:v>
                </c:pt>
                <c:pt idx="5">
                  <c:v>0.94585842094450778</c:v>
                </c:pt>
                <c:pt idx="6">
                  <c:v>1.0364489817981395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63C-42B8-9E41-B0FD0A18303F}"/>
            </c:ext>
          </c:extLst>
        </c:ser>
        <c:ser>
          <c:idx val="18"/>
          <c:order val="18"/>
          <c:tx>
            <c:strRef>
              <c:f>Sheet1!$N$22</c:f>
              <c:strCache>
                <c:ptCount val="1"/>
                <c:pt idx="0">
                  <c:v>KW530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dLbl>
              <c:idx val="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4D-4961-8AA0-07F3A95A423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</c:numRef>
          </c:xVal>
          <c:yVal>
            <c:numRef>
              <c:f>Sheet1!$O$22:$X$22</c:f>
              <c:numCache>
                <c:formatCode>0.00</c:formatCode>
                <c:ptCount val="10"/>
                <c:pt idx="0">
                  <c:v>0.2988477421853144</c:v>
                </c:pt>
                <c:pt idx="1">
                  <c:v>0.43802899766388481</c:v>
                </c:pt>
                <c:pt idx="2">
                  <c:v>0.5509411779692992</c:v>
                </c:pt>
                <c:pt idx="3">
                  <c:v>0.65025548437062874</c:v>
                </c:pt>
                <c:pt idx="4">
                  <c:v>0.74087999999999998</c:v>
                </c:pt>
                <c:pt idx="5">
                  <c:v>0.82533188869649732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63C-42B8-9E41-B0FD0A18303F}"/>
            </c:ext>
          </c:extLst>
        </c:ser>
        <c:ser>
          <c:idx val="19"/>
          <c:order val="19"/>
          <c:tx>
            <c:strRef>
              <c:f>Sheet1!$N$23</c:f>
              <c:strCache>
                <c:ptCount val="1"/>
                <c:pt idx="0">
                  <c:v>SM402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dLbls>
            <c:dLbl>
              <c:idx val="7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4D-4961-8AA0-07F3A95A423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</c:numRef>
          </c:xVal>
          <c:yVal>
            <c:numRef>
              <c:f>Sheet1!$O$23:$X$23</c:f>
              <c:numCache>
                <c:formatCode>0.00</c:formatCode>
                <c:ptCount val="10"/>
                <c:pt idx="0">
                  <c:v>0.75205054853093756</c:v>
                </c:pt>
                <c:pt idx="1">
                  <c:v>1.1158590984739076</c:v>
                </c:pt>
                <c:pt idx="2">
                  <c:v>1.4157922638158782</c:v>
                </c:pt>
                <c:pt idx="3">
                  <c:v>1.6826610970618754</c:v>
                </c:pt>
                <c:pt idx="4">
                  <c:v>1.9284000000000001</c:v>
                </c:pt>
                <c:pt idx="5">
                  <c:v>2.1591296604453123</c:v>
                </c:pt>
                <c:pt idx="6">
                  <c:v>2.3784860477107257</c:v>
                </c:pt>
                <c:pt idx="7">
                  <c:v>2.5888381969478154</c:v>
                </c:pt>
                <c:pt idx="8">
                  <c:v>2.7918316455928127</c:v>
                </c:pt>
                <c:pt idx="9">
                  <c:v>2.9886644994369269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B63C-42B8-9E41-B0FD0A18303F}"/>
            </c:ext>
          </c:extLst>
        </c:ser>
        <c:ser>
          <c:idx val="20"/>
          <c:order val="20"/>
          <c:tx>
            <c:strRef>
              <c:f>Sheet1!$N$24</c:f>
              <c:strCache>
                <c:ptCount val="1"/>
                <c:pt idx="0">
                  <c:v>SM405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dLbls>
            <c:dLbl>
              <c:idx val="9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3-B63C-42B8-9E41-B0FD0A183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Sheet1!$O$3:$X$3</c:f>
              <c:numCache>
                <c:formatCode>General</c:formatCode>
                <c:ptCount val="10"/>
                <c:pt idx="0" formatCode="0.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</c:numCache>
            </c:numRef>
          </c:xVal>
          <c:yVal>
            <c:numRef>
              <c:f>Sheet1!$O$24:$X$24</c:f>
              <c:numCache>
                <c:formatCode>0.00</c:formatCode>
                <c:ptCount val="10"/>
                <c:pt idx="0">
                  <c:v>1.4806331053306692</c:v>
                </c:pt>
                <c:pt idx="1">
                  <c:v>2.1445433666681875</c:v>
                </c:pt>
                <c:pt idx="2">
                  <c:v>2.6740825760272489</c:v>
                </c:pt>
                <c:pt idx="3">
                  <c:v>3.1340662106613379</c:v>
                </c:pt>
                <c:pt idx="4">
                  <c:v>3.5495999999999994</c:v>
                </c:pt>
                <c:pt idx="5">
                  <c:v>3.9335596905562116</c:v>
                </c:pt>
                <c:pt idx="6">
                  <c:v>4.2935940663582732</c:v>
                </c:pt>
                <c:pt idx="7">
                  <c:v>4.634686733336375</c:v>
                </c:pt>
                <c:pt idx="8">
                  <c:v>4.9602993159920068</c:v>
                </c:pt>
                <c:pt idx="9">
                  <c:v>5.27295220205436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B63C-42B8-9E41-B0FD0A183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917824"/>
        <c:axId val="599918152"/>
        <c:extLst/>
      </c:scatterChart>
      <c:valAx>
        <c:axId val="599917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Frequency, GHz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918152"/>
        <c:crosses val="autoZero"/>
        <c:crossBetween val="midCat"/>
      </c:valAx>
      <c:valAx>
        <c:axId val="599918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Attenuation, dB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917824"/>
        <c:crossesAt val="0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accent3">
        <a:lumMod val="20000"/>
        <a:lumOff val="80000"/>
      </a:schemeClr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C4" noThreeD="1"/>
</file>

<file path=xl/ctrlProps/ctrlProp10.xml><?xml version="1.0" encoding="utf-8"?>
<formControlPr xmlns="http://schemas.microsoft.com/office/spreadsheetml/2009/9/main" objectType="CheckBox" checked="Checked" fmlaLink="C13" noThreeD="1"/>
</file>

<file path=xl/ctrlProps/ctrlProp11.xml><?xml version="1.0" encoding="utf-8"?>
<formControlPr xmlns="http://schemas.microsoft.com/office/spreadsheetml/2009/9/main" objectType="CheckBox" checked="Checked" fmlaLink="C14" noThreeD="1"/>
</file>

<file path=xl/ctrlProps/ctrlProp12.xml><?xml version="1.0" encoding="utf-8"?>
<formControlPr xmlns="http://schemas.microsoft.com/office/spreadsheetml/2009/9/main" objectType="CheckBox" checked="Checked" fmlaLink="C15" noThreeD="1"/>
</file>

<file path=xl/ctrlProps/ctrlProp13.xml><?xml version="1.0" encoding="utf-8"?>
<formControlPr xmlns="http://schemas.microsoft.com/office/spreadsheetml/2009/9/main" objectType="CheckBox" checked="Checked" fmlaLink="C16" noThreeD="1"/>
</file>

<file path=xl/ctrlProps/ctrlProp14.xml><?xml version="1.0" encoding="utf-8"?>
<formControlPr xmlns="http://schemas.microsoft.com/office/spreadsheetml/2009/9/main" objectType="CheckBox" checked="Checked" fmlaLink="C17" noThreeD="1"/>
</file>

<file path=xl/ctrlProps/ctrlProp15.xml><?xml version="1.0" encoding="utf-8"?>
<formControlPr xmlns="http://schemas.microsoft.com/office/spreadsheetml/2009/9/main" objectType="CheckBox" checked="Checked" fmlaLink="C18" noThreeD="1"/>
</file>

<file path=xl/ctrlProps/ctrlProp16.xml><?xml version="1.0" encoding="utf-8"?>
<formControlPr xmlns="http://schemas.microsoft.com/office/spreadsheetml/2009/9/main" objectType="CheckBox" checked="Checked" fmlaLink="C19" noThreeD="1"/>
</file>

<file path=xl/ctrlProps/ctrlProp17.xml><?xml version="1.0" encoding="utf-8"?>
<formControlPr xmlns="http://schemas.microsoft.com/office/spreadsheetml/2009/9/main" objectType="CheckBox" checked="Checked" fmlaLink="C20" noThreeD="1"/>
</file>

<file path=xl/ctrlProps/ctrlProp18.xml><?xml version="1.0" encoding="utf-8"?>
<formControlPr xmlns="http://schemas.microsoft.com/office/spreadsheetml/2009/9/main" objectType="CheckBox" checked="Checked" fmlaLink="C21" noThreeD="1"/>
</file>

<file path=xl/ctrlProps/ctrlProp19.xml><?xml version="1.0" encoding="utf-8"?>
<formControlPr xmlns="http://schemas.microsoft.com/office/spreadsheetml/2009/9/main" objectType="CheckBox" checked="Checked" fmlaLink="C22" noThreeD="1"/>
</file>

<file path=xl/ctrlProps/ctrlProp2.xml><?xml version="1.0" encoding="utf-8"?>
<formControlPr xmlns="http://schemas.microsoft.com/office/spreadsheetml/2009/9/main" objectType="CheckBox" checked="Checked" fmlaLink="C5" noThreeD="1"/>
</file>

<file path=xl/ctrlProps/ctrlProp20.xml><?xml version="1.0" encoding="utf-8"?>
<formControlPr xmlns="http://schemas.microsoft.com/office/spreadsheetml/2009/9/main" objectType="CheckBox" checked="Checked" fmlaLink="C23" noThreeD="1"/>
</file>

<file path=xl/ctrlProps/ctrlProp21.xml><?xml version="1.0" encoding="utf-8"?>
<formControlPr xmlns="http://schemas.microsoft.com/office/spreadsheetml/2009/9/main" objectType="CheckBox" checked="Checked" fmlaLink="C24" noThreeD="1"/>
</file>

<file path=xl/ctrlProps/ctrlProp3.xml><?xml version="1.0" encoding="utf-8"?>
<formControlPr xmlns="http://schemas.microsoft.com/office/spreadsheetml/2009/9/main" objectType="CheckBox" checked="Checked" fmlaLink="C6" noThreeD="1"/>
</file>

<file path=xl/ctrlProps/ctrlProp4.xml><?xml version="1.0" encoding="utf-8"?>
<formControlPr xmlns="http://schemas.microsoft.com/office/spreadsheetml/2009/9/main" objectType="CheckBox" checked="Checked" fmlaLink="C7" noThreeD="1"/>
</file>

<file path=xl/ctrlProps/ctrlProp5.xml><?xml version="1.0" encoding="utf-8"?>
<formControlPr xmlns="http://schemas.microsoft.com/office/spreadsheetml/2009/9/main" objectType="CheckBox" checked="Checked" fmlaLink="C8" noThreeD="1"/>
</file>

<file path=xl/ctrlProps/ctrlProp6.xml><?xml version="1.0" encoding="utf-8"?>
<formControlPr xmlns="http://schemas.microsoft.com/office/spreadsheetml/2009/9/main" objectType="CheckBox" checked="Checked" fmlaLink="C9" noThreeD="1"/>
</file>

<file path=xl/ctrlProps/ctrlProp7.xml><?xml version="1.0" encoding="utf-8"?>
<formControlPr xmlns="http://schemas.microsoft.com/office/spreadsheetml/2009/9/main" objectType="CheckBox" checked="Checked" fmlaLink="C10" noThreeD="1"/>
</file>

<file path=xl/ctrlProps/ctrlProp8.xml><?xml version="1.0" encoding="utf-8"?>
<formControlPr xmlns="http://schemas.microsoft.com/office/spreadsheetml/2009/9/main" objectType="CheckBox" checked="Checked" fmlaLink="C11" noThreeD="1"/>
</file>

<file path=xl/ctrlProps/ctrlProp9.xml><?xml version="1.0" encoding="utf-8"?>
<formControlPr xmlns="http://schemas.microsoft.com/office/spreadsheetml/2009/9/main" objectType="CheckBox" checked="Checked" fmlaLink="C12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26</xdr:col>
      <xdr:colOff>599018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3</xdr:row>
          <xdr:rowOff>0</xdr:rowOff>
        </xdr:from>
        <xdr:to>
          <xdr:col>1</xdr:col>
          <xdr:colOff>434340</xdr:colOff>
          <xdr:row>4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4</xdr:row>
          <xdr:rowOff>0</xdr:rowOff>
        </xdr:from>
        <xdr:to>
          <xdr:col>1</xdr:col>
          <xdr:colOff>434340</xdr:colOff>
          <xdr:row>5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5</xdr:row>
          <xdr:rowOff>0</xdr:rowOff>
        </xdr:from>
        <xdr:to>
          <xdr:col>1</xdr:col>
          <xdr:colOff>434340</xdr:colOff>
          <xdr:row>6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</xdr:row>
          <xdr:rowOff>7620</xdr:rowOff>
        </xdr:from>
        <xdr:to>
          <xdr:col>1</xdr:col>
          <xdr:colOff>434340</xdr:colOff>
          <xdr:row>7</xdr:row>
          <xdr:rowOff>15240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7</xdr:row>
          <xdr:rowOff>0</xdr:rowOff>
        </xdr:from>
        <xdr:to>
          <xdr:col>1</xdr:col>
          <xdr:colOff>434340</xdr:colOff>
          <xdr:row>8</xdr:row>
          <xdr:rowOff>7620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8</xdr:row>
          <xdr:rowOff>7620</xdr:rowOff>
        </xdr:from>
        <xdr:to>
          <xdr:col>1</xdr:col>
          <xdr:colOff>434340</xdr:colOff>
          <xdr:row>9</xdr:row>
          <xdr:rowOff>15240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9</xdr:row>
          <xdr:rowOff>0</xdr:rowOff>
        </xdr:from>
        <xdr:to>
          <xdr:col>1</xdr:col>
          <xdr:colOff>434340</xdr:colOff>
          <xdr:row>10</xdr:row>
          <xdr:rowOff>7620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10</xdr:row>
          <xdr:rowOff>0</xdr:rowOff>
        </xdr:from>
        <xdr:to>
          <xdr:col>1</xdr:col>
          <xdr:colOff>434340</xdr:colOff>
          <xdr:row>11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11</xdr:row>
          <xdr:rowOff>0</xdr:rowOff>
        </xdr:from>
        <xdr:to>
          <xdr:col>1</xdr:col>
          <xdr:colOff>434340</xdr:colOff>
          <xdr:row>12</xdr:row>
          <xdr:rowOff>7620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12</xdr:row>
          <xdr:rowOff>0</xdr:rowOff>
        </xdr:from>
        <xdr:to>
          <xdr:col>1</xdr:col>
          <xdr:colOff>434340</xdr:colOff>
          <xdr:row>13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13</xdr:row>
          <xdr:rowOff>0</xdr:rowOff>
        </xdr:from>
        <xdr:to>
          <xdr:col>1</xdr:col>
          <xdr:colOff>434340</xdr:colOff>
          <xdr:row>14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14</xdr:row>
          <xdr:rowOff>0</xdr:rowOff>
        </xdr:from>
        <xdr:to>
          <xdr:col>1</xdr:col>
          <xdr:colOff>434340</xdr:colOff>
          <xdr:row>15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15</xdr:row>
          <xdr:rowOff>0</xdr:rowOff>
        </xdr:from>
        <xdr:to>
          <xdr:col>1</xdr:col>
          <xdr:colOff>434340</xdr:colOff>
          <xdr:row>16</xdr:row>
          <xdr:rowOff>7620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16</xdr:row>
          <xdr:rowOff>0</xdr:rowOff>
        </xdr:from>
        <xdr:to>
          <xdr:col>1</xdr:col>
          <xdr:colOff>434340</xdr:colOff>
          <xdr:row>17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17</xdr:row>
          <xdr:rowOff>0</xdr:rowOff>
        </xdr:from>
        <xdr:to>
          <xdr:col>1</xdr:col>
          <xdr:colOff>434340</xdr:colOff>
          <xdr:row>18</xdr:row>
          <xdr:rowOff>7620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18</xdr:row>
          <xdr:rowOff>0</xdr:rowOff>
        </xdr:from>
        <xdr:to>
          <xdr:col>1</xdr:col>
          <xdr:colOff>434340</xdr:colOff>
          <xdr:row>19</xdr:row>
          <xdr:rowOff>7620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19</xdr:row>
          <xdr:rowOff>0</xdr:rowOff>
        </xdr:from>
        <xdr:to>
          <xdr:col>1</xdr:col>
          <xdr:colOff>434340</xdr:colOff>
          <xdr:row>20</xdr:row>
          <xdr:rowOff>7620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20</xdr:row>
          <xdr:rowOff>0</xdr:rowOff>
        </xdr:from>
        <xdr:to>
          <xdr:col>1</xdr:col>
          <xdr:colOff>434340</xdr:colOff>
          <xdr:row>21</xdr:row>
          <xdr:rowOff>7620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21</xdr:row>
          <xdr:rowOff>0</xdr:rowOff>
        </xdr:from>
        <xdr:to>
          <xdr:col>1</xdr:col>
          <xdr:colOff>434340</xdr:colOff>
          <xdr:row>22</xdr:row>
          <xdr:rowOff>7620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22</xdr:row>
          <xdr:rowOff>0</xdr:rowOff>
        </xdr:from>
        <xdr:to>
          <xdr:col>1</xdr:col>
          <xdr:colOff>434340</xdr:colOff>
          <xdr:row>23</xdr:row>
          <xdr:rowOff>7620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23</xdr:row>
          <xdr:rowOff>0</xdr:rowOff>
        </xdr:from>
        <xdr:to>
          <xdr:col>1</xdr:col>
          <xdr:colOff>434340</xdr:colOff>
          <xdr:row>24</xdr:row>
          <xdr:rowOff>7620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Plot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K42"/>
  <sheetViews>
    <sheetView tabSelected="1" topLeftCell="B1" zoomScale="80" zoomScaleNormal="80" workbookViewId="0">
      <selection activeCell="J28" sqref="J28"/>
    </sheetView>
  </sheetViews>
  <sheetFormatPr defaultRowHeight="14.4" x14ac:dyDescent="0.3"/>
  <cols>
    <col min="1" max="1" width="18.109375" hidden="1" customWidth="1"/>
    <col min="2" max="2" width="8.5546875" customWidth="1"/>
    <col min="3" max="3" width="7.88671875" hidden="1" customWidth="1"/>
    <col min="4" max="4" width="9.5546875" customWidth="1"/>
    <col min="6" max="7" width="0" hidden="1" customWidth="1"/>
    <col min="8" max="8" width="9.88671875" customWidth="1"/>
    <col min="9" max="9" width="12" customWidth="1"/>
    <col min="10" max="10" width="18.21875" customWidth="1"/>
    <col min="11" max="11" width="14.6640625" hidden="1" customWidth="1"/>
    <col min="12" max="12" width="18.77734375" customWidth="1"/>
    <col min="13" max="13" width="4.44140625" customWidth="1"/>
    <col min="15" max="24" width="6.77734375" customWidth="1"/>
    <col min="28" max="28" width="0" hidden="1" customWidth="1"/>
    <col min="29" max="29" width="18.6640625" hidden="1" customWidth="1"/>
    <col min="30" max="30" width="17.88671875" hidden="1" customWidth="1"/>
    <col min="31" max="33" width="0" hidden="1" customWidth="1"/>
  </cols>
  <sheetData>
    <row r="1" spans="2:37" ht="40.799999999999997" customHeight="1" thickBot="1" x14ac:dyDescent="0.35">
      <c r="D1" s="65" t="str">
        <f>IF($J$28&lt;=$AC$9,"",CONCATENATE("WARNING!! Selected Interface Limits Frequency to ",$AC$9," GHz. Calculation was performed up to ",$AC$9," GHz."))</f>
        <v/>
      </c>
      <c r="E1" s="66"/>
      <c r="F1" s="66"/>
      <c r="G1" s="66"/>
      <c r="H1" s="66"/>
      <c r="I1" s="66"/>
      <c r="J1" s="67"/>
      <c r="K1" s="16"/>
      <c r="L1" s="62" t="str">
        <f>CONCATENATE("Attenuation of the Cable Assembly: ' ",J30,"' to '",J31,"',  ",$J$27," ",L27," long, for Semflex Cables Selected in 'Plot Options' Column @ Frequencies ",$AC$10/10," to ",$AC$10," GHz")</f>
        <v>Attenuation of the Cable Assembly: ' N Straight' to 'SMA Straight',  48 in long, for Semflex Cables Selected in 'Plot Options' Column @ Frequencies 1.8 to 18 GHz</v>
      </c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4"/>
      <c r="AC1" t="s">
        <v>38</v>
      </c>
    </row>
    <row r="2" spans="2:37" x14ac:dyDescent="0.3">
      <c r="B2" s="53" t="s">
        <v>66</v>
      </c>
      <c r="C2" s="27"/>
      <c r="D2" s="72" t="s">
        <v>30</v>
      </c>
      <c r="E2" s="70" t="s">
        <v>29</v>
      </c>
      <c r="F2" s="25"/>
      <c r="G2" s="27"/>
      <c r="H2" s="72" t="s">
        <v>28</v>
      </c>
      <c r="I2" s="70" t="str">
        <f>CONCATENATE("Loss in dB/",L27," @ Cut Off Freq, Cable Only")</f>
        <v>Loss in dB/in @ Cut Off Freq, Cable Only</v>
      </c>
      <c r="J2" s="68" t="str">
        <f>CONCATENATE("Attenuation of ",J30," to ",J31,",  ",$J$27," ",L27," long cable @ ",$AC$10," GHz")</f>
        <v>Attenuation of N Straight to SMA Straight,  48 in long cable @ 18 GHz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AC2">
        <f>IF(L27="mm",30480,IF(L27="ft",100,IF(L27="cm",3048,IF(L27="m",30.48,1200))))</f>
        <v>1200</v>
      </c>
    </row>
    <row r="3" spans="2:37" s="1" customFormat="1" ht="74.400000000000006" customHeight="1" thickBot="1" x14ac:dyDescent="0.35">
      <c r="B3" s="54"/>
      <c r="C3" s="28"/>
      <c r="D3" s="73"/>
      <c r="E3" s="71"/>
      <c r="F3" s="26" t="s">
        <v>1</v>
      </c>
      <c r="G3" s="28" t="s">
        <v>2</v>
      </c>
      <c r="H3" s="73"/>
      <c r="I3" s="71"/>
      <c r="J3" s="69"/>
      <c r="K3" s="1" t="str">
        <f>CONCATENATE("Attenuation of ",$K$26,"ft of cable @ Freq. ",$J$28," GHz")</f>
        <v>Attenuation of 1ft of cable @ Freq. 18 GHz</v>
      </c>
      <c r="O3" s="3">
        <f>$AC$10/10</f>
        <v>1.8</v>
      </c>
      <c r="P3">
        <f>$O$3*O2</f>
        <v>3.6</v>
      </c>
      <c r="Q3">
        <f t="shared" ref="Q3:W3" si="0">$O$3*P2</f>
        <v>5.4</v>
      </c>
      <c r="R3">
        <f t="shared" si="0"/>
        <v>7.2</v>
      </c>
      <c r="S3">
        <f t="shared" si="0"/>
        <v>9</v>
      </c>
      <c r="T3">
        <f t="shared" si="0"/>
        <v>10.8</v>
      </c>
      <c r="U3">
        <f t="shared" si="0"/>
        <v>12.6</v>
      </c>
      <c r="V3">
        <f t="shared" si="0"/>
        <v>14.4</v>
      </c>
      <c r="W3">
        <f t="shared" si="0"/>
        <v>16.2</v>
      </c>
      <c r="X3">
        <f>$O$3*W2</f>
        <v>18</v>
      </c>
      <c r="Y3"/>
      <c r="Z3"/>
      <c r="AA3" s="12" t="s">
        <v>65</v>
      </c>
      <c r="AB3"/>
      <c r="AC3" s="11" t="s">
        <v>58</v>
      </c>
      <c r="AD3" t="s">
        <v>60</v>
      </c>
      <c r="AE3" t="s">
        <v>59</v>
      </c>
      <c r="AF3" t="s">
        <v>61</v>
      </c>
      <c r="AG3"/>
      <c r="AH3"/>
      <c r="AI3"/>
      <c r="AJ3"/>
      <c r="AK3"/>
    </row>
    <row r="4" spans="2:37" ht="16.95" customHeight="1" x14ac:dyDescent="0.3">
      <c r="B4" s="17"/>
      <c r="C4" s="48" t="b">
        <v>1</v>
      </c>
      <c r="D4" s="37" t="s">
        <v>0</v>
      </c>
      <c r="E4" s="33">
        <v>88104</v>
      </c>
      <c r="F4" s="5">
        <v>17.899999999999999</v>
      </c>
      <c r="G4" s="29">
        <v>0.59399999999999997</v>
      </c>
      <c r="H4" s="44">
        <v>55</v>
      </c>
      <c r="I4" s="41">
        <f>((F4*SQRT(H4)+G4*H4)/$AC$2)</f>
        <v>0.13784996076584363</v>
      </c>
      <c r="J4" s="14">
        <f t="shared" ref="J4:J24" si="1">IF($J$28&gt;H4,CONCATENATE(H4," GHz Cable Max"),(((F4*SQRT($AC$10)+G4*$AC$10)/$AC$2)*$J$27+$AA$4))</f>
        <v>3.8048219869469504</v>
      </c>
      <c r="K4" s="2">
        <f t="shared" ref="K4:K24" si="2">IF($J$28&gt;H4,"N/A",((F4*SQRT($J$28)+G4*$J$28)/100)*$K$26)</f>
        <v>0.86635268299435186</v>
      </c>
      <c r="N4" t="s">
        <v>0</v>
      </c>
      <c r="O4" s="2">
        <f>IF(C4=FALSE,NA(),IF($O$3&gt;$H4,NA(),((($F4*SQRT($O$3)+$G4*$O$3)/$AC$2)*$J$27)+$AC$4*SQRT($O$3)+$AC$5*SQRT($O$3)))</f>
        <v>1.1107140660538997</v>
      </c>
      <c r="P4" s="2">
        <f>IF(C4=FALSE,NA(),IF($P$3&gt;$H4,NA(),(($F4*SQRT($P$3)+$G4*$P$3)/$AC$2)*$J$27)+$AC$4*SQRT($P$3)+$AC$5*SQRT($P$3))</f>
        <v>1.5958398104964175</v>
      </c>
      <c r="Q4" s="2">
        <f>IF(C4=FALSE,NA(),IF($Q$3&gt;$H4,NA(),(($F4*SQRT($Q$3)+$G4*$Q$3)/$AC$2)*$J$27)+$AC$4*SQRT($Q$3)+$AC$5*SQRT($Q$3))</f>
        <v>1.978040846148662</v>
      </c>
      <c r="R4" s="2">
        <f>IF(C4=FALSE,NA(),IF($R$3&gt;$H4,NA(),(($F4*SQRT($R$3)+$G4*$R$3)/$AC$2)*$J$27)+$AC$4*SQRT($R$3)+$AC$5*SQRT($R$3))</f>
        <v>2.3069641321077992</v>
      </c>
      <c r="S4" s="2">
        <f>IF(C4=FALSE,NA(),IF($S$3&gt;$H4,NA(),(($F4*SQRT($S$3)+$G4*$S$3)/$AC$2)*$J$27)+$AC$4*SQRT($S$3)+$AC$5*SQRT($S$3))</f>
        <v>2.6018399999999993</v>
      </c>
      <c r="T4" s="2">
        <f>IF(C4=FALSE,NA(),IF($T$3&gt;$H4,NA(),(($F4*SQRT($T$3)+$G4*$T$3)/$AC$2)*$J$27)+$AC$4*SQRT($T$3)+$AC$5*SQRT($T$3))</f>
        <v>2.8725309346446735</v>
      </c>
      <c r="U4" s="2">
        <f>IF(C4=FALSE,NA(),IF($U$3&gt;$H4,NA(),(($F4*SQRT($U$3)+$G4*$U$3)/$AC$2)*$J$27)+$AC$4*SQRT($U$3)+$AC$5*SQRT($U$3))</f>
        <v>3.1248957044083761</v>
      </c>
      <c r="V4" s="2">
        <f>IF(C4=FALSE,NA(),IF($V$3&gt;$H4,NA(),(($F4*SQRT($V$3)+$G4*$V$3)/$AC$2)*$J$27)+$AC$4*SQRT($V$3)+$AC$5*SQRT($V$3))</f>
        <v>3.3627516209928352</v>
      </c>
      <c r="W4" s="2">
        <f>IF(C4=FALSE,NA(),IF($W$3&gt;$H4,NA(),(($F4*SQRT($W$3)+$G4*$W$3)/$AC$2)*$J$27)+$AC$4*SQRT($W$3)+$AC$5*SQRT($W$3))</f>
        <v>3.5887501981616983</v>
      </c>
      <c r="X4" s="2">
        <f>IF(C4=FALSE,NA(),IF($X$3&gt;$H4,NA(),(($F4*SQRT($X$3)+$G4*$X$3)/$AC$2)*$J$27)+$AC$4*SQRT($X$3)+$AC$5*SQRT($X$3))</f>
        <v>3.8048219869469504</v>
      </c>
      <c r="AA4">
        <f>(AC4*SQRT($AC$10))+(AC5*SQRT($AC$10))</f>
        <v>0.33941125496954283</v>
      </c>
      <c r="AB4" s="11" t="s">
        <v>56</v>
      </c>
      <c r="AC4">
        <f>IF(J30="2.4mm Straight",$AF$5, IF(J30="2.9mm Straight",$AF$6,IF(J30="3.5mm Straight",$AF$7,IF(J30="SMA Straight",$AF$8,IF(J30="N Straight",$AF$9,IF(J30="TNC Straight",$AF$10,IF(J30="2.4mm Right Angle",$AF$11,IF(J30="2.9mm Right Angle",$AF$12,IF(J30="3.5mm Right Angle",$AF$13,IF(J30="SMA Right Angle",$AF$14,IF(J30="N Right Angle",$AF$15,IF(J30="TNC Right Angle",$AF$16,0))))))))))))</f>
        <v>0.05</v>
      </c>
      <c r="AD4" t="s">
        <v>36</v>
      </c>
      <c r="AF4">
        <v>0</v>
      </c>
    </row>
    <row r="5" spans="2:37" ht="16.95" customHeight="1" x14ac:dyDescent="0.3">
      <c r="B5" s="18"/>
      <c r="C5" s="49" t="b">
        <v>1</v>
      </c>
      <c r="D5" s="38" t="s">
        <v>3</v>
      </c>
      <c r="E5" s="34">
        <v>88142</v>
      </c>
      <c r="F5" s="7">
        <v>15.22</v>
      </c>
      <c r="G5" s="30">
        <v>0.59</v>
      </c>
      <c r="H5" s="45">
        <v>55</v>
      </c>
      <c r="I5" s="42">
        <f t="shared" ref="I5:I24" si="3">((F5*SQRT(H5)+G5*H5)/$AC$2)</f>
        <v>0.12110378414466333</v>
      </c>
      <c r="J5" s="14">
        <f t="shared" si="1"/>
        <v>3.3471309052877642</v>
      </c>
      <c r="K5" s="2">
        <f t="shared" si="2"/>
        <v>0.75192991257955522</v>
      </c>
      <c r="N5" t="s">
        <v>3</v>
      </c>
      <c r="O5" s="2">
        <f t="shared" ref="O5:O24" si="4">IF(C5=FALSE,NA(),IF($O$3&gt;$H5,NA(),((($F5*SQRT($O$3)+$G5*$O$3)/$AC$2)*$J$27)+$AC$4*SQRT($O$3)+$AC$5*SQRT($O$3)))</f>
        <v>0.96660217374111312</v>
      </c>
      <c r="P5" s="2">
        <f t="shared" ref="P5:P24" si="5">IF(C5=FALSE,NA(),IF($P$3&gt;$H5,NA(),(($F5*SQRT($P$3)+$G5*$P$3)/$AC$2)*$J$27)+$AC$4*SQRT($P$3)+$AC$5*SQRT($P$3))</f>
        <v>1.3918661113943878</v>
      </c>
      <c r="Q5" s="2">
        <f t="shared" ref="Q5:Q24" si="6">IF(C5=FALSE,NA(),IF($Q$3&gt;$H5,NA(),(($F5*SQRT($Q$3)+$G5*$Q$3)/$AC$2)*$J$27)+$AC$4*SQRT($Q$3)+$AC$5*SQRT($Q$3))</f>
        <v>1.7280665573206011</v>
      </c>
      <c r="R5" s="2">
        <f t="shared" ref="R5:R24" si="7">IF(C5=FALSE,NA(),IF($R$3&gt;$H5,NA(),(($F5*SQRT($R$3)+$G5*$R$3)/$AC$2)*$J$27)+$AC$4*SQRT($R$3)+$AC$5*SQRT($R$3))</f>
        <v>2.0181643474822262</v>
      </c>
      <c r="S5" s="2">
        <f t="shared" ref="S5:S24" si="8">IF(C5=FALSE,NA(),IF($S$3&gt;$H5,NA(),(($F5*SQRT($S$3)+$G5*$S$3)/$AC$2)*$J$27)+$AC$4*SQRT($S$3)+$AC$5*SQRT($S$3))</f>
        <v>2.2787999999999999</v>
      </c>
      <c r="T5" s="2">
        <f t="shared" ref="T5:T24" si="9">IF(C5=FALSE,NA(),IF($T$3&gt;$H5,NA(),(($F5*SQRT($T$3)+$G5*$T$3)/$AC$2)*$J$27)+$AC$4*SQRT($T$3)+$AC$5*SQRT($T$3))</f>
        <v>2.5185077856573503</v>
      </c>
      <c r="U5" s="2">
        <f t="shared" ref="U5:U24" si="10">IF(C5=FALSE,NA(),IF($U$3&gt;$H5,NA(),(($F5*SQRT($U$3)+$G5*$U$3)/$AC$2)*$J$27)+$AC$4*SQRT($U$3)+$AC$5*SQRT($U$3))</f>
        <v>2.7423574527594092</v>
      </c>
      <c r="V5" s="2">
        <f t="shared" ref="V5:V24" si="11">IF(C5=FALSE,NA(),IF($V$3&gt;$H5,NA(),(($F5*SQRT($V$3)+$G5*$V$3)/$AC$2)*$J$27)+$AC$4*SQRT($V$3)+$AC$5*SQRT($V$3))</f>
        <v>2.9536522227887754</v>
      </c>
      <c r="W5" s="2">
        <f t="shared" ref="W5:W24" si="12">IF(C5=FALSE,NA(),IF($W$3&gt;$H5,NA(),(($F5*SQRT($W$3)+$G5*$W$3)/$AC$2)*$J$27)+$AC$4*SQRT($W$3)+$AC$5*SQRT($W$3))</f>
        <v>3.1546865212233395</v>
      </c>
      <c r="X5" s="2">
        <f t="shared" ref="X5:X24" si="13">IF(C5=FALSE,NA(),IF($X$3&gt;$H5,NA(),(($F5*SQRT($X$3)+$G5*$X$3)/$AC$2)*$J$27)+$AC$4*SQRT($X$3)+$AC$5*SQRT($X$3))</f>
        <v>3.3471309052877642</v>
      </c>
      <c r="AB5" s="11" t="s">
        <v>57</v>
      </c>
      <c r="AC5">
        <f>IF(J31="2.4mm Straight",$AF$5, IF(J31="2.9mm Straight",$AF$6,IF(J31="3.5mm Straight",$AF$7,IF(J31="SMA Straight",$AF$8,IF(J31="N Straight",$AF$9,IF(J31="TNC Straight",$AF$10,IF(J31="2.4mm Right Angle",$AF$11,IF(J31="2.9mm Right Angle",$AF$12,IF(J31="3.5mm Right Angle",$AF$13,IF(J31="SMA Right Angle",$AF$14,IF(J31="N Right Angle",$AF$15,IF(J31="TNC Right Angle",$AF$16,0))))))))))))</f>
        <v>0.03</v>
      </c>
      <c r="AD5" t="s">
        <v>44</v>
      </c>
      <c r="AE5">
        <v>50</v>
      </c>
      <c r="AF5">
        <v>0.03</v>
      </c>
    </row>
    <row r="6" spans="2:37" ht="16.95" customHeight="1" x14ac:dyDescent="0.3">
      <c r="B6" s="19"/>
      <c r="C6" s="50" t="b">
        <v>1</v>
      </c>
      <c r="D6" s="39" t="s">
        <v>4</v>
      </c>
      <c r="E6" s="35">
        <v>88163</v>
      </c>
      <c r="F6" s="4">
        <v>12.457000000000001</v>
      </c>
      <c r="G6" s="31">
        <v>0.34300000000000003</v>
      </c>
      <c r="H6" s="46">
        <v>40</v>
      </c>
      <c r="I6" s="41">
        <f t="shared" si="3"/>
        <v>7.7087488021195846E-2</v>
      </c>
      <c r="J6" s="14">
        <f t="shared" si="1"/>
        <v>2.7003942565473404</v>
      </c>
      <c r="K6" s="2">
        <f t="shared" si="2"/>
        <v>0.59024575039444938</v>
      </c>
      <c r="N6" t="s">
        <v>4</v>
      </c>
      <c r="O6" s="2">
        <f t="shared" si="4"/>
        <v>0.80054003401714713</v>
      </c>
      <c r="P6" s="2">
        <f t="shared" si="5"/>
        <v>1.1466011551933022</v>
      </c>
      <c r="Q6" s="2">
        <f t="shared" si="6"/>
        <v>1.417889285666895</v>
      </c>
      <c r="R6" s="2">
        <f t="shared" si="7"/>
        <v>1.6504720680342941</v>
      </c>
      <c r="S6" s="2">
        <f t="shared" si="8"/>
        <v>1.8583200000000002</v>
      </c>
      <c r="T6" s="2">
        <f t="shared" si="9"/>
        <v>2.0485980033245248</v>
      </c>
      <c r="U6" s="2">
        <f t="shared" si="10"/>
        <v>2.2255623701825078</v>
      </c>
      <c r="V6" s="2">
        <f t="shared" si="11"/>
        <v>2.3919863103866046</v>
      </c>
      <c r="W6" s="2">
        <f t="shared" si="12"/>
        <v>2.5497961020514412</v>
      </c>
      <c r="X6" s="2">
        <f t="shared" si="13"/>
        <v>2.7003942565473404</v>
      </c>
      <c r="AC6" t="s">
        <v>59</v>
      </c>
      <c r="AD6" t="s">
        <v>45</v>
      </c>
      <c r="AE6">
        <v>40</v>
      </c>
      <c r="AF6">
        <v>0.03</v>
      </c>
    </row>
    <row r="7" spans="2:37" ht="16.95" customHeight="1" x14ac:dyDescent="0.3">
      <c r="B7" s="18"/>
      <c r="C7" s="49" t="b">
        <v>1</v>
      </c>
      <c r="D7" s="38" t="s">
        <v>5</v>
      </c>
      <c r="E7" s="34">
        <v>88164</v>
      </c>
      <c r="F7" s="7">
        <v>11.72</v>
      </c>
      <c r="G7" s="30">
        <v>0.38</v>
      </c>
      <c r="H7" s="45">
        <v>40</v>
      </c>
      <c r="I7" s="42">
        <f t="shared" si="3"/>
        <v>7.443649029528901E-2</v>
      </c>
      <c r="J7" s="14">
        <f t="shared" si="1"/>
        <v>2.6019612090910638</v>
      </c>
      <c r="K7" s="2">
        <f t="shared" si="2"/>
        <v>0.56563748853038021</v>
      </c>
      <c r="N7" t="s">
        <v>5</v>
      </c>
      <c r="O7" s="2">
        <f t="shared" si="4"/>
        <v>0.76365246363113071</v>
      </c>
      <c r="P7" s="2">
        <f t="shared" si="5"/>
        <v>1.0959947879402439</v>
      </c>
      <c r="Q7" s="2">
        <f t="shared" si="6"/>
        <v>1.3573759562391783</v>
      </c>
      <c r="R7" s="2">
        <f t="shared" si="7"/>
        <v>1.5820249272622615</v>
      </c>
      <c r="S7" s="2">
        <f t="shared" si="8"/>
        <v>1.7832000000000001</v>
      </c>
      <c r="T7" s="2">
        <f t="shared" si="9"/>
        <v>1.9677008373530114</v>
      </c>
      <c r="U7" s="2">
        <f t="shared" si="10"/>
        <v>2.1395667509790415</v>
      </c>
      <c r="V7" s="2">
        <f t="shared" si="11"/>
        <v>2.3014295758804879</v>
      </c>
      <c r="W7" s="2">
        <f t="shared" si="12"/>
        <v>2.4551173908933923</v>
      </c>
      <c r="X7" s="2">
        <f t="shared" si="13"/>
        <v>2.6019612090910638</v>
      </c>
      <c r="AB7" s="11" t="s">
        <v>56</v>
      </c>
      <c r="AC7">
        <f>IF(J30="2.4mm Straight",$AE$5, IF(J30="2.9mm Straight",$AE$6,IF(J30="3.5mm Straight",$AE$7,IF(J30="SMA Straight",$AE$8,IF(J30="N Straight",$AE$9,IF(J30="TNC Straight",$AE$10,IF(J30="2.4mm Right Angle",$AE$11,IF(J30="2.9mm Right Angle",$AE$12,IF(J30="3.5mm Right Angle",$AE$13,IF(J30="SMA Right Angle",$AE$14,IF(J30="N Right Angle",$AE$15,IF(J30="TNC Right Angle",$AE$16,"Cut Off"))))))))))))</f>
        <v>18</v>
      </c>
      <c r="AD7" t="s">
        <v>46</v>
      </c>
      <c r="AE7">
        <v>30</v>
      </c>
      <c r="AF7">
        <v>0.03</v>
      </c>
    </row>
    <row r="8" spans="2:37" ht="16.95" customHeight="1" x14ac:dyDescent="0.3">
      <c r="B8" s="19"/>
      <c r="C8" s="50" t="b">
        <v>1</v>
      </c>
      <c r="D8" s="39" t="s">
        <v>6</v>
      </c>
      <c r="E8" s="35">
        <v>88327</v>
      </c>
      <c r="F8" s="4">
        <v>14.07</v>
      </c>
      <c r="G8" s="31">
        <v>0.53</v>
      </c>
      <c r="H8" s="46">
        <v>40</v>
      </c>
      <c r="I8" s="41">
        <f t="shared" si="3"/>
        <v>9.182207779761517E-2</v>
      </c>
      <c r="J8" s="14">
        <f t="shared" si="1"/>
        <v>3.1087694336802767</v>
      </c>
      <c r="K8" s="2">
        <f t="shared" si="2"/>
        <v>0.69233954467768344</v>
      </c>
      <c r="N8" t="s">
        <v>6</v>
      </c>
      <c r="O8" s="2">
        <f t="shared" si="4"/>
        <v>0.90056669756211893</v>
      </c>
      <c r="P8" s="2">
        <f t="shared" si="5"/>
        <v>1.2959472479737406</v>
      </c>
      <c r="Q8" s="2">
        <f t="shared" si="6"/>
        <v>1.6082122169652768</v>
      </c>
      <c r="R8" s="2">
        <f t="shared" si="7"/>
        <v>1.8774533951242378</v>
      </c>
      <c r="S8" s="2">
        <f t="shared" si="8"/>
        <v>2.1192000000000002</v>
      </c>
      <c r="T8" s="2">
        <f t="shared" si="9"/>
        <v>2.3414163597859248</v>
      </c>
      <c r="U8" s="2">
        <f t="shared" si="10"/>
        <v>2.5488336507458595</v>
      </c>
      <c r="V8" s="2">
        <f t="shared" si="11"/>
        <v>2.7445344959474807</v>
      </c>
      <c r="W8" s="2">
        <f t="shared" si="12"/>
        <v>2.9306600926863564</v>
      </c>
      <c r="X8" s="2">
        <f t="shared" si="13"/>
        <v>3.1087694336802767</v>
      </c>
      <c r="AB8" s="11" t="s">
        <v>57</v>
      </c>
      <c r="AC8">
        <f>IF(J31="2.4mm Straight",$AE$5, IF(J31="2.9mm Straight",$AE$6,IF(J31="3.5mm Straight",$AE$7,IF(J31="SMA Straight",$AE$8,IF(J31="N Straight",$AE$9,IF(J31="TNC Straight",$AE$10,IF(J31="2.4mm Right Angle",$AE$11,IF(J31="2.9mm Right Angle",$AE$12,IF(J31="3.5mm Right Angle",$AE$13,IF(J31="SMA Right Angle",$AE$14,IF(J31="N Right Angle",$AE$15,IF(J31="TNC Right Angle",$AE$16,"Cut Off"))))))))))))</f>
        <v>26</v>
      </c>
      <c r="AD8" t="s">
        <v>47</v>
      </c>
      <c r="AE8">
        <v>26</v>
      </c>
      <c r="AF8">
        <v>0.03</v>
      </c>
    </row>
    <row r="9" spans="2:37" ht="16.95" customHeight="1" x14ac:dyDescent="0.3">
      <c r="B9" s="18"/>
      <c r="C9" s="49" t="b">
        <v>1</v>
      </c>
      <c r="D9" s="38" t="s">
        <v>7</v>
      </c>
      <c r="E9" s="34">
        <v>88105</v>
      </c>
      <c r="F9" s="7">
        <v>8.2479999999999993</v>
      </c>
      <c r="G9" s="30">
        <v>0.35199999999999998</v>
      </c>
      <c r="H9" s="45">
        <v>28</v>
      </c>
      <c r="I9" s="42">
        <f t="shared" si="3"/>
        <v>4.4583594689434576E-2</v>
      </c>
      <c r="J9" s="14">
        <f t="shared" si="1"/>
        <v>1.9925832704639372</v>
      </c>
      <c r="K9" s="2">
        <f t="shared" si="2"/>
        <v>0.41329300387359857</v>
      </c>
      <c r="N9" t="s">
        <v>7</v>
      </c>
      <c r="O9" s="2">
        <f t="shared" si="4"/>
        <v>0.57530939120202818</v>
      </c>
      <c r="P9" s="2">
        <f t="shared" si="5"/>
        <v>0.82845651507373319</v>
      </c>
      <c r="Q9" s="2">
        <f t="shared" si="6"/>
        <v>1.0285999999664066</v>
      </c>
      <c r="R9" s="2">
        <f t="shared" si="7"/>
        <v>1.2013067824040564</v>
      </c>
      <c r="S9" s="2">
        <f t="shared" si="8"/>
        <v>1.3564800000000001</v>
      </c>
      <c r="T9" s="2">
        <f t="shared" si="9"/>
        <v>1.4991985846351061</v>
      </c>
      <c r="U9" s="2">
        <f t="shared" si="10"/>
        <v>1.6324796548129166</v>
      </c>
      <c r="V9" s="2">
        <f t="shared" si="11"/>
        <v>1.7582890301474665</v>
      </c>
      <c r="W9" s="2">
        <f t="shared" si="12"/>
        <v>1.8779921736060845</v>
      </c>
      <c r="X9" s="2">
        <f t="shared" si="13"/>
        <v>1.9925832704639372</v>
      </c>
      <c r="AB9" s="11" t="s">
        <v>63</v>
      </c>
      <c r="AC9">
        <f>IF(AC7&gt;AC8,AC8,AC7)</f>
        <v>18</v>
      </c>
      <c r="AD9" t="s">
        <v>48</v>
      </c>
      <c r="AE9">
        <v>18</v>
      </c>
      <c r="AF9">
        <v>0.05</v>
      </c>
    </row>
    <row r="10" spans="2:37" ht="16.95" customHeight="1" x14ac:dyDescent="0.3">
      <c r="B10" s="19"/>
      <c r="C10" s="50" t="b">
        <v>1</v>
      </c>
      <c r="D10" s="39" t="s">
        <v>8</v>
      </c>
      <c r="E10" s="35">
        <v>88127</v>
      </c>
      <c r="F10" s="4">
        <v>7.45</v>
      </c>
      <c r="G10" s="31">
        <v>0.35</v>
      </c>
      <c r="H10" s="46">
        <v>28</v>
      </c>
      <c r="I10" s="41">
        <f t="shared" si="3"/>
        <v>4.1018078779052003E-2</v>
      </c>
      <c r="J10" s="14">
        <f t="shared" si="1"/>
        <v>1.8557181797310895</v>
      </c>
      <c r="K10" s="2">
        <f t="shared" si="2"/>
        <v>0.37907673119038671</v>
      </c>
      <c r="N10" t="s">
        <v>8</v>
      </c>
      <c r="O10" s="2">
        <f t="shared" si="4"/>
        <v>0.53234021729695225</v>
      </c>
      <c r="P10" s="2">
        <f t="shared" si="5"/>
        <v>0.76760457332618837</v>
      </c>
      <c r="Q10" s="2">
        <f t="shared" si="6"/>
        <v>0.95399262291984233</v>
      </c>
      <c r="R10" s="2">
        <f t="shared" si="7"/>
        <v>1.1150804345939045</v>
      </c>
      <c r="S10" s="2">
        <f t="shared" si="8"/>
        <v>1.26</v>
      </c>
      <c r="T10" s="2">
        <f t="shared" si="9"/>
        <v>1.393434760421717</v>
      </c>
      <c r="U10" s="2">
        <f t="shared" si="10"/>
        <v>1.5181668948069931</v>
      </c>
      <c r="V10" s="2">
        <f t="shared" si="11"/>
        <v>1.6360091466523772</v>
      </c>
      <c r="W10" s="2">
        <f t="shared" si="12"/>
        <v>1.7482206518908567</v>
      </c>
      <c r="X10" s="2">
        <f t="shared" si="13"/>
        <v>1.8557181797310895</v>
      </c>
      <c r="AB10" s="11" t="s">
        <v>64</v>
      </c>
      <c r="AC10">
        <f>IF(J28&lt;=AC9,J28,AC9)</f>
        <v>18</v>
      </c>
      <c r="AD10" t="s">
        <v>49</v>
      </c>
      <c r="AE10">
        <v>18</v>
      </c>
      <c r="AF10">
        <v>0.05</v>
      </c>
    </row>
    <row r="11" spans="2:37" ht="16.95" customHeight="1" x14ac:dyDescent="0.3">
      <c r="B11" s="18"/>
      <c r="C11" s="49" t="b">
        <v>1</v>
      </c>
      <c r="D11" s="38" t="s">
        <v>9</v>
      </c>
      <c r="E11" s="34">
        <v>88144</v>
      </c>
      <c r="F11" s="7">
        <v>5.3490000000000002</v>
      </c>
      <c r="G11" s="30">
        <v>0.35</v>
      </c>
      <c r="H11" s="45">
        <v>18</v>
      </c>
      <c r="I11" s="42">
        <f t="shared" si="3"/>
        <v>2.4161570862834214E-2</v>
      </c>
      <c r="J11" s="14">
        <f t="shared" si="1"/>
        <v>1.4991666563855852</v>
      </c>
      <c r="K11" s="2">
        <f t="shared" si="2"/>
        <v>0.28993885035401057</v>
      </c>
      <c r="N11" t="s">
        <v>9</v>
      </c>
      <c r="O11" s="2">
        <f t="shared" si="4"/>
        <v>0.41958872559950294</v>
      </c>
      <c r="P11" s="2">
        <f t="shared" si="5"/>
        <v>0.60814988458985819</v>
      </c>
      <c r="Q11" s="2">
        <f t="shared" si="6"/>
        <v>0.75870131067067947</v>
      </c>
      <c r="R11" s="2">
        <f t="shared" si="7"/>
        <v>0.88957745119900589</v>
      </c>
      <c r="S11" s="2">
        <f t="shared" si="8"/>
        <v>1.0078799999999999</v>
      </c>
      <c r="T11" s="2">
        <f t="shared" si="9"/>
        <v>1.1172511380253123</v>
      </c>
      <c r="U11" s="2">
        <f t="shared" si="10"/>
        <v>1.2198544878239779</v>
      </c>
      <c r="V11" s="2">
        <f t="shared" si="11"/>
        <v>1.3170997691797159</v>
      </c>
      <c r="W11" s="2">
        <f t="shared" si="12"/>
        <v>1.4099661767985086</v>
      </c>
      <c r="X11" s="2">
        <f t="shared" si="13"/>
        <v>1.4991666563855852</v>
      </c>
      <c r="AD11" t="s">
        <v>50</v>
      </c>
      <c r="AE11">
        <v>50</v>
      </c>
      <c r="AF11">
        <v>0.05</v>
      </c>
    </row>
    <row r="12" spans="2:37" ht="16.95" customHeight="1" x14ac:dyDescent="0.3">
      <c r="B12" s="19"/>
      <c r="C12" s="50" t="b">
        <v>1</v>
      </c>
      <c r="D12" s="39" t="s">
        <v>10</v>
      </c>
      <c r="E12" s="35">
        <v>88145</v>
      </c>
      <c r="F12" s="4">
        <v>4.76</v>
      </c>
      <c r="G12" s="31">
        <v>0.37</v>
      </c>
      <c r="H12" s="46">
        <v>18</v>
      </c>
      <c r="I12" s="41">
        <f t="shared" si="3"/>
        <v>2.2379141392239829E-2</v>
      </c>
      <c r="J12" s="14">
        <f t="shared" si="1"/>
        <v>1.4136100417970545</v>
      </c>
      <c r="K12" s="2">
        <f t="shared" si="2"/>
        <v>0.26854969670687795</v>
      </c>
      <c r="N12" t="s">
        <v>10</v>
      </c>
      <c r="O12" s="2">
        <f t="shared" si="4"/>
        <v>0.3894196686695659</v>
      </c>
      <c r="P12" s="2">
        <f t="shared" si="5"/>
        <v>0.56632792758571793</v>
      </c>
      <c r="Q12" s="2">
        <f t="shared" si="6"/>
        <v>0.70827281808869136</v>
      </c>
      <c r="R12" s="2">
        <f t="shared" si="7"/>
        <v>0.83211933733913168</v>
      </c>
      <c r="S12" s="2">
        <f t="shared" si="8"/>
        <v>0.94439999999999991</v>
      </c>
      <c r="T12" s="2">
        <f t="shared" si="9"/>
        <v>1.0484650772963815</v>
      </c>
      <c r="U12" s="2">
        <f t="shared" si="10"/>
        <v>1.1463047840100817</v>
      </c>
      <c r="V12" s="2">
        <f t="shared" si="11"/>
        <v>1.2392158551714358</v>
      </c>
      <c r="W12" s="2">
        <f t="shared" si="12"/>
        <v>1.3280990060086975</v>
      </c>
      <c r="X12" s="2">
        <f t="shared" si="13"/>
        <v>1.4136100417970545</v>
      </c>
      <c r="AD12" t="s">
        <v>51</v>
      </c>
      <c r="AE12">
        <v>40</v>
      </c>
      <c r="AF12">
        <v>0.05</v>
      </c>
    </row>
    <row r="13" spans="2:37" ht="16.95" customHeight="1" x14ac:dyDescent="0.3">
      <c r="B13" s="18"/>
      <c r="C13" s="49" t="b">
        <v>1</v>
      </c>
      <c r="D13" s="38" t="s">
        <v>11</v>
      </c>
      <c r="E13" s="34">
        <v>88123</v>
      </c>
      <c r="F13" s="7">
        <v>3.44</v>
      </c>
      <c r="G13" s="30">
        <v>0.36</v>
      </c>
      <c r="H13" s="45">
        <v>12</v>
      </c>
      <c r="I13" s="42">
        <f t="shared" si="3"/>
        <v>1.3530424630061565E-2</v>
      </c>
      <c r="J13" s="14" t="str">
        <f t="shared" si="1"/>
        <v>12 GHz Cable Max</v>
      </c>
      <c r="K13" s="2" t="str">
        <f t="shared" si="2"/>
        <v>N/A</v>
      </c>
      <c r="N13" t="s">
        <v>11</v>
      </c>
      <c r="O13" s="2">
        <f t="shared" si="4"/>
        <v>0.31786103514237252</v>
      </c>
      <c r="P13" s="2">
        <f t="shared" si="5"/>
        <v>0.46470697131158362</v>
      </c>
      <c r="Q13" s="2">
        <f t="shared" si="6"/>
        <v>0.58341670568084036</v>
      </c>
      <c r="R13" s="2">
        <f t="shared" si="7"/>
        <v>0.68756207028474503</v>
      </c>
      <c r="S13" s="2">
        <f t="shared" si="8"/>
        <v>0.78239999999999998</v>
      </c>
      <c r="T13" s="2">
        <f t="shared" si="9"/>
        <v>0.87062657107874486</v>
      </c>
      <c r="U13" s="2" t="e">
        <f t="shared" si="10"/>
        <v>#N/A</v>
      </c>
      <c r="V13" s="2" t="e">
        <f t="shared" si="11"/>
        <v>#N/A</v>
      </c>
      <c r="W13" s="2" t="e">
        <f t="shared" si="12"/>
        <v>#N/A</v>
      </c>
      <c r="X13" s="2" t="e">
        <f t="shared" si="13"/>
        <v>#N/A</v>
      </c>
      <c r="AD13" t="s">
        <v>52</v>
      </c>
      <c r="AE13">
        <v>30</v>
      </c>
      <c r="AF13">
        <v>0.05</v>
      </c>
    </row>
    <row r="14" spans="2:37" ht="16.95" customHeight="1" x14ac:dyDescent="0.3">
      <c r="B14" s="19"/>
      <c r="C14" s="50" t="b">
        <v>1</v>
      </c>
      <c r="D14" s="39" t="s">
        <v>12</v>
      </c>
      <c r="E14" s="35">
        <v>88315</v>
      </c>
      <c r="F14" s="4">
        <v>7.38</v>
      </c>
      <c r="G14" s="31">
        <v>0.32</v>
      </c>
      <c r="H14" s="46">
        <v>28</v>
      </c>
      <c r="I14" s="41">
        <f t="shared" si="3"/>
        <v>4.0009407792761131E-2</v>
      </c>
      <c r="J14" s="14">
        <f t="shared" si="1"/>
        <v>1.8222387858071558</v>
      </c>
      <c r="K14" s="2">
        <f t="shared" si="2"/>
        <v>0.37070688270940322</v>
      </c>
      <c r="N14" t="s">
        <v>12</v>
      </c>
      <c r="O14" s="2">
        <f t="shared" si="4"/>
        <v>0.52642362309475266</v>
      </c>
      <c r="P14" s="2">
        <f t="shared" si="5"/>
        <v>0.75797194685710545</v>
      </c>
      <c r="Q14" s="2">
        <f t="shared" si="6"/>
        <v>0.94100601089821378</v>
      </c>
      <c r="R14" s="2">
        <f t="shared" si="7"/>
        <v>1.0989272461895052</v>
      </c>
      <c r="S14" s="2">
        <f t="shared" si="8"/>
        <v>1.2407999999999999</v>
      </c>
      <c r="T14" s="2">
        <f t="shared" si="9"/>
        <v>1.3712730214556299</v>
      </c>
      <c r="U14" s="2">
        <f t="shared" si="10"/>
        <v>1.4931078807713858</v>
      </c>
      <c r="V14" s="2">
        <f t="shared" si="11"/>
        <v>1.6081038937142111</v>
      </c>
      <c r="W14" s="2">
        <f t="shared" si="12"/>
        <v>1.7175108692842578</v>
      </c>
      <c r="X14" s="2">
        <f t="shared" si="13"/>
        <v>1.8222387858071558</v>
      </c>
      <c r="AD14" t="s">
        <v>53</v>
      </c>
      <c r="AE14">
        <v>26</v>
      </c>
      <c r="AF14">
        <v>0.05</v>
      </c>
    </row>
    <row r="15" spans="2:37" ht="16.95" customHeight="1" x14ac:dyDescent="0.3">
      <c r="B15" s="18"/>
      <c r="C15" s="49" t="b">
        <v>1</v>
      </c>
      <c r="D15" s="38" t="s">
        <v>13</v>
      </c>
      <c r="E15" s="34">
        <v>88242</v>
      </c>
      <c r="F15" s="7">
        <v>4.24</v>
      </c>
      <c r="G15" s="30">
        <v>0.185</v>
      </c>
      <c r="H15" s="45">
        <v>19.7</v>
      </c>
      <c r="I15" s="42">
        <f t="shared" si="3"/>
        <v>1.8719670988294988E-2</v>
      </c>
      <c r="J15" s="14">
        <f t="shared" si="1"/>
        <v>1.1921631155049734</v>
      </c>
      <c r="K15" s="2">
        <f t="shared" si="2"/>
        <v>0.21318796513385771</v>
      </c>
      <c r="N15" t="s">
        <v>13</v>
      </c>
      <c r="O15" s="2">
        <f t="shared" si="4"/>
        <v>0.34819354031036853</v>
      </c>
      <c r="P15" s="2">
        <f t="shared" si="5"/>
        <v>0.50022270238681654</v>
      </c>
      <c r="Q15" s="2">
        <f t="shared" si="6"/>
        <v>0.61997798592802289</v>
      </c>
      <c r="R15" s="2">
        <f t="shared" si="7"/>
        <v>0.72302708062073706</v>
      </c>
      <c r="S15" s="2">
        <f t="shared" si="8"/>
        <v>0.81540000000000012</v>
      </c>
      <c r="T15" s="2">
        <f t="shared" si="9"/>
        <v>0.9001893021197368</v>
      </c>
      <c r="U15" s="2">
        <f t="shared" si="10"/>
        <v>0.97923210831699858</v>
      </c>
      <c r="V15" s="2">
        <f t="shared" si="11"/>
        <v>1.0537254047736331</v>
      </c>
      <c r="W15" s="2">
        <f t="shared" si="12"/>
        <v>1.1245006209311055</v>
      </c>
      <c r="X15" s="2">
        <f t="shared" si="13"/>
        <v>1.1921631155049734</v>
      </c>
      <c r="AD15" t="s">
        <v>54</v>
      </c>
      <c r="AE15">
        <v>18</v>
      </c>
      <c r="AF15">
        <v>7.0000000000000007E-2</v>
      </c>
    </row>
    <row r="16" spans="2:37" ht="16.95" customHeight="1" x14ac:dyDescent="0.3">
      <c r="B16" s="19"/>
      <c r="C16" s="50" t="b">
        <v>1</v>
      </c>
      <c r="D16" s="39" t="s">
        <v>14</v>
      </c>
      <c r="E16" s="35" t="s">
        <v>15</v>
      </c>
      <c r="F16" s="4">
        <v>38.375</v>
      </c>
      <c r="G16" s="31">
        <v>0.35899999999999999</v>
      </c>
      <c r="H16" s="46">
        <v>129</v>
      </c>
      <c r="I16" s="41">
        <f t="shared" si="3"/>
        <v>0.40180601295014245</v>
      </c>
      <c r="J16" s="14">
        <f t="shared" si="1"/>
        <v>7.1103447096976433</v>
      </c>
      <c r="K16" s="2">
        <f t="shared" si="2"/>
        <v>1.6927333636820254</v>
      </c>
      <c r="N16" t="s">
        <v>14</v>
      </c>
      <c r="O16" s="2">
        <f t="shared" si="4"/>
        <v>2.1925978701972961</v>
      </c>
      <c r="P16" s="2">
        <f t="shared" si="5"/>
        <v>3.1159430527031589</v>
      </c>
      <c r="Q16" s="2">
        <f t="shared" si="6"/>
        <v>3.8304648624749871</v>
      </c>
      <c r="R16" s="2">
        <f t="shared" si="7"/>
        <v>4.436891740394592</v>
      </c>
      <c r="S16" s="2">
        <f t="shared" si="8"/>
        <v>4.97424</v>
      </c>
      <c r="T16" s="2">
        <f t="shared" si="9"/>
        <v>5.4625195822250596</v>
      </c>
      <c r="U16" s="2">
        <f t="shared" si="10"/>
        <v>5.9136173098235281</v>
      </c>
      <c r="V16" s="2">
        <f t="shared" si="11"/>
        <v>6.3352781054063181</v>
      </c>
      <c r="W16" s="2">
        <f t="shared" si="12"/>
        <v>6.7328816105918889</v>
      </c>
      <c r="X16" s="2">
        <f t="shared" si="13"/>
        <v>7.1103447096976433</v>
      </c>
      <c r="AD16" t="s">
        <v>55</v>
      </c>
      <c r="AE16">
        <v>18</v>
      </c>
      <c r="AF16">
        <v>7.0000000000000007E-2</v>
      </c>
    </row>
    <row r="17" spans="1:24" ht="16.95" customHeight="1" x14ac:dyDescent="0.3">
      <c r="B17" s="18"/>
      <c r="C17" s="49" t="b">
        <v>1</v>
      </c>
      <c r="D17" s="38" t="s">
        <v>16</v>
      </c>
      <c r="E17" s="34" t="s">
        <v>17</v>
      </c>
      <c r="F17" s="7">
        <v>22.620999999999999</v>
      </c>
      <c r="G17" s="30">
        <v>0.63</v>
      </c>
      <c r="H17" s="45">
        <v>71</v>
      </c>
      <c r="I17" s="42">
        <f t="shared" si="3"/>
        <v>0.196114945015852</v>
      </c>
      <c r="J17" s="14">
        <f t="shared" si="1"/>
        <v>4.6319222543025562</v>
      </c>
      <c r="K17" s="2">
        <f t="shared" si="2"/>
        <v>1.0731277498332534</v>
      </c>
      <c r="N17" t="s">
        <v>16</v>
      </c>
      <c r="O17" s="2">
        <f t="shared" si="4"/>
        <v>1.366661512176536</v>
      </c>
      <c r="P17" s="2">
        <f t="shared" si="5"/>
        <v>1.9593225185041359</v>
      </c>
      <c r="Q17" s="2">
        <f t="shared" si="6"/>
        <v>2.4246413512073475</v>
      </c>
      <c r="R17" s="2">
        <f t="shared" si="7"/>
        <v>2.8240430243530716</v>
      </c>
      <c r="S17" s="2">
        <f t="shared" si="8"/>
        <v>3.1813199999999999</v>
      </c>
      <c r="T17" s="2">
        <f t="shared" si="9"/>
        <v>3.5086745012003266</v>
      </c>
      <c r="U17" s="2">
        <f t="shared" si="10"/>
        <v>3.8133552081526956</v>
      </c>
      <c r="V17" s="2">
        <f t="shared" si="11"/>
        <v>4.100085037008272</v>
      </c>
      <c r="W17" s="2">
        <f t="shared" si="12"/>
        <v>4.3721445365296079</v>
      </c>
      <c r="X17" s="2">
        <f t="shared" si="13"/>
        <v>4.6319222543025562</v>
      </c>
    </row>
    <row r="18" spans="1:24" ht="16.95" customHeight="1" x14ac:dyDescent="0.3">
      <c r="B18" s="19"/>
      <c r="C18" s="50" t="b">
        <v>1</v>
      </c>
      <c r="D18" s="39" t="s">
        <v>18</v>
      </c>
      <c r="E18" s="35" t="s">
        <v>19</v>
      </c>
      <c r="F18" s="4">
        <v>16.151</v>
      </c>
      <c r="G18" s="31">
        <v>0.59499999999999997</v>
      </c>
      <c r="H18" s="46">
        <v>55</v>
      </c>
      <c r="I18" s="41">
        <f t="shared" si="3"/>
        <v>0.12708668480423504</v>
      </c>
      <c r="J18" s="14">
        <f t="shared" si="1"/>
        <v>3.5087268444760853</v>
      </c>
      <c r="K18" s="2">
        <f t="shared" si="2"/>
        <v>0.79232889737663559</v>
      </c>
      <c r="N18" t="s">
        <v>18</v>
      </c>
      <c r="O18" s="2">
        <f t="shared" si="4"/>
        <v>1.0169248766303685</v>
      </c>
      <c r="P18" s="2">
        <f t="shared" si="5"/>
        <v>1.4632440434331901</v>
      </c>
      <c r="Q18" s="2">
        <f t="shared" si="6"/>
        <v>1.8156844972082598</v>
      </c>
      <c r="R18" s="2">
        <f t="shared" si="7"/>
        <v>2.1195297532607369</v>
      </c>
      <c r="S18" s="2">
        <f t="shared" si="8"/>
        <v>2.3923199999999998</v>
      </c>
      <c r="T18" s="2">
        <f t="shared" si="9"/>
        <v>2.6430509139063045</v>
      </c>
      <c r="U18" s="2">
        <f t="shared" si="10"/>
        <v>2.8770663394329872</v>
      </c>
      <c r="V18" s="2">
        <f t="shared" si="11"/>
        <v>3.0978480868663798</v>
      </c>
      <c r="W18" s="2">
        <f t="shared" si="12"/>
        <v>3.3078146298911046</v>
      </c>
      <c r="X18" s="2">
        <f t="shared" si="13"/>
        <v>3.5087268444760853</v>
      </c>
    </row>
    <row r="19" spans="1:24" ht="16.95" customHeight="1" x14ac:dyDescent="0.3">
      <c r="B19" s="18"/>
      <c r="C19" s="49" t="b">
        <v>1</v>
      </c>
      <c r="D19" s="38" t="s">
        <v>20</v>
      </c>
      <c r="E19" s="34" t="s">
        <v>21</v>
      </c>
      <c r="F19" s="7">
        <v>12.446</v>
      </c>
      <c r="G19" s="30">
        <v>0.34599999999999997</v>
      </c>
      <c r="H19" s="45">
        <v>40</v>
      </c>
      <c r="I19" s="42">
        <f t="shared" si="3"/>
        <v>7.7129512930759425E-2</v>
      </c>
      <c r="J19" s="14">
        <f t="shared" si="1"/>
        <v>2.7006874946450079</v>
      </c>
      <c r="K19" s="2">
        <f t="shared" si="2"/>
        <v>0.59031905991886613</v>
      </c>
      <c r="N19" t="s">
        <v>20</v>
      </c>
      <c r="O19" s="2">
        <f t="shared" si="4"/>
        <v>0.80016571207108711</v>
      </c>
      <c r="P19" s="2">
        <f t="shared" si="5"/>
        <v>1.1461983138910177</v>
      </c>
      <c r="Q19" s="2">
        <f t="shared" si="6"/>
        <v>1.4175148180634962</v>
      </c>
      <c r="R19" s="2">
        <f t="shared" si="7"/>
        <v>1.6501554241421741</v>
      </c>
      <c r="S19" s="2">
        <f t="shared" si="8"/>
        <v>1.85808</v>
      </c>
      <c r="T19" s="2">
        <f t="shared" si="9"/>
        <v>2.0484480157727112</v>
      </c>
      <c r="U19" s="2">
        <f t="shared" si="10"/>
        <v>2.2255125251197692</v>
      </c>
      <c r="V19" s="2">
        <f t="shared" si="11"/>
        <v>2.3920446277820355</v>
      </c>
      <c r="W19" s="2">
        <f t="shared" si="12"/>
        <v>2.549969136213261</v>
      </c>
      <c r="X19" s="2">
        <f t="shared" si="13"/>
        <v>2.7006874946450079</v>
      </c>
    </row>
    <row r="20" spans="1:24" ht="16.95" customHeight="1" x14ac:dyDescent="0.3">
      <c r="B20" s="19"/>
      <c r="C20" s="50" t="b">
        <v>1</v>
      </c>
      <c r="D20" s="39" t="s">
        <v>22</v>
      </c>
      <c r="E20" s="35" t="s">
        <v>23</v>
      </c>
      <c r="F20" s="4">
        <v>7.9589999999999996</v>
      </c>
      <c r="G20" s="31">
        <v>0.34100000000000003</v>
      </c>
      <c r="H20" s="46">
        <v>28</v>
      </c>
      <c r="I20" s="41">
        <f t="shared" si="3"/>
        <v>4.3052557807938464E-2</v>
      </c>
      <c r="J20" s="14">
        <f t="shared" si="1"/>
        <v>1.9356183441208383</v>
      </c>
      <c r="K20" s="2">
        <f t="shared" si="2"/>
        <v>0.39905177228782385</v>
      </c>
      <c r="N20" t="s">
        <v>22</v>
      </c>
      <c r="O20" s="2">
        <f t="shared" si="4"/>
        <v>0.55900802371008962</v>
      </c>
      <c r="P20" s="2">
        <f t="shared" si="5"/>
        <v>0.80493895722280528</v>
      </c>
      <c r="Q20" s="2">
        <f t="shared" si="6"/>
        <v>0.99936098747711199</v>
      </c>
      <c r="R20" s="2">
        <f t="shared" si="7"/>
        <v>1.1671200474201795</v>
      </c>
      <c r="S20" s="2">
        <f t="shared" si="8"/>
        <v>1.3178400000000001</v>
      </c>
      <c r="T20" s="2">
        <f t="shared" si="9"/>
        <v>1.4564565480465477</v>
      </c>
      <c r="U20" s="2">
        <f t="shared" si="10"/>
        <v>1.5859017254373378</v>
      </c>
      <c r="V20" s="2">
        <f t="shared" si="11"/>
        <v>1.7080859144456106</v>
      </c>
      <c r="W20" s="2">
        <f t="shared" si="12"/>
        <v>1.8243360711302692</v>
      </c>
      <c r="X20" s="2">
        <f t="shared" si="13"/>
        <v>1.9356183441208383</v>
      </c>
    </row>
    <row r="21" spans="1:24" ht="16.95" customHeight="1" x14ac:dyDescent="0.3">
      <c r="A21" t="s">
        <v>33</v>
      </c>
      <c r="B21" s="18"/>
      <c r="C21" s="49" t="b">
        <v>1</v>
      </c>
      <c r="D21" s="38" t="s">
        <v>24</v>
      </c>
      <c r="E21" s="34">
        <v>88238</v>
      </c>
      <c r="F21" s="7">
        <v>3.8940000000000001</v>
      </c>
      <c r="G21" s="30">
        <v>0.39600000000000002</v>
      </c>
      <c r="H21" s="45">
        <v>14</v>
      </c>
      <c r="I21" s="42">
        <f t="shared" si="3"/>
        <v>1.6761678220081441E-2</v>
      </c>
      <c r="J21" s="14" t="str">
        <f t="shared" si="1"/>
        <v>14 GHz Cable Max</v>
      </c>
      <c r="K21" s="2" t="str">
        <f t="shared" si="2"/>
        <v>N/A</v>
      </c>
      <c r="N21" t="s">
        <v>24</v>
      </c>
      <c r="O21" s="2">
        <f t="shared" si="4"/>
        <v>0.34481723182521029</v>
      </c>
      <c r="P21" s="2">
        <f t="shared" si="5"/>
        <v>0.50434714869677832</v>
      </c>
      <c r="Q21" s="2">
        <f t="shared" si="6"/>
        <v>0.63339273222111647</v>
      </c>
      <c r="R21" s="2">
        <f t="shared" si="7"/>
        <v>0.74665846365042055</v>
      </c>
      <c r="S21" s="2">
        <f t="shared" si="8"/>
        <v>0.84984000000000004</v>
      </c>
      <c r="T21" s="2">
        <f t="shared" si="9"/>
        <v>0.94585842094450778</v>
      </c>
      <c r="U21" s="2">
        <f t="shared" si="10"/>
        <v>1.0364489817981395</v>
      </c>
      <c r="V21" s="2" t="e">
        <f t="shared" si="11"/>
        <v>#N/A</v>
      </c>
      <c r="W21" s="2" t="e">
        <f t="shared" si="12"/>
        <v>#N/A</v>
      </c>
      <c r="X21" s="2" t="e">
        <f t="shared" si="13"/>
        <v>#N/A</v>
      </c>
    </row>
    <row r="22" spans="1:24" ht="16.95" customHeight="1" x14ac:dyDescent="0.3">
      <c r="A22" t="s">
        <v>39</v>
      </c>
      <c r="B22" s="19"/>
      <c r="C22" s="50" t="b">
        <v>1</v>
      </c>
      <c r="D22" s="39" t="s">
        <v>25</v>
      </c>
      <c r="E22" s="35">
        <v>88239</v>
      </c>
      <c r="F22" s="4">
        <v>3.0790000000000002</v>
      </c>
      <c r="G22" s="31">
        <v>0.36499999999999999</v>
      </c>
      <c r="H22" s="46">
        <v>11</v>
      </c>
      <c r="I22" s="41">
        <f t="shared" si="3"/>
        <v>1.1855739774586897E-2</v>
      </c>
      <c r="J22" s="14" t="str">
        <f t="shared" si="1"/>
        <v>11 GHz Cable Max</v>
      </c>
      <c r="K22" s="2" t="str">
        <f t="shared" si="2"/>
        <v>N/A</v>
      </c>
      <c r="N22" t="s">
        <v>25</v>
      </c>
      <c r="O22" s="2">
        <f t="shared" si="4"/>
        <v>0.2988477421853144</v>
      </c>
      <c r="P22" s="2">
        <f t="shared" si="5"/>
        <v>0.43802899766388481</v>
      </c>
      <c r="Q22" s="2">
        <f t="shared" si="6"/>
        <v>0.5509411779692992</v>
      </c>
      <c r="R22" s="2">
        <f t="shared" si="7"/>
        <v>0.65025548437062874</v>
      </c>
      <c r="S22" s="2">
        <f t="shared" si="8"/>
        <v>0.74087999999999998</v>
      </c>
      <c r="T22" s="2">
        <f t="shared" si="9"/>
        <v>0.82533188869649732</v>
      </c>
      <c r="U22" s="2" t="e">
        <f t="shared" si="10"/>
        <v>#N/A</v>
      </c>
      <c r="V22" s="2" t="e">
        <f t="shared" si="11"/>
        <v>#N/A</v>
      </c>
      <c r="W22" s="2" t="e">
        <f t="shared" si="12"/>
        <v>#N/A</v>
      </c>
      <c r="X22" s="2" t="e">
        <f t="shared" si="13"/>
        <v>#N/A</v>
      </c>
    </row>
    <row r="23" spans="1:24" ht="16.95" customHeight="1" x14ac:dyDescent="0.3">
      <c r="A23" t="s">
        <v>34</v>
      </c>
      <c r="B23" s="18"/>
      <c r="C23" s="49" t="b">
        <v>1</v>
      </c>
      <c r="D23" s="38" t="s">
        <v>26</v>
      </c>
      <c r="E23" s="34">
        <v>88256</v>
      </c>
      <c r="F23" s="7">
        <v>10.35</v>
      </c>
      <c r="G23" s="30">
        <v>1.24</v>
      </c>
      <c r="H23" s="45">
        <v>34</v>
      </c>
      <c r="I23" s="42">
        <f t="shared" si="3"/>
        <v>8.5425293426374047E-2</v>
      </c>
      <c r="J23" s="14">
        <f t="shared" si="1"/>
        <v>2.9886644994369269</v>
      </c>
      <c r="K23" s="2">
        <f t="shared" si="2"/>
        <v>0.66231331111684599</v>
      </c>
      <c r="N23" t="s">
        <v>26</v>
      </c>
      <c r="O23" s="2">
        <f t="shared" si="4"/>
        <v>0.75205054853093756</v>
      </c>
      <c r="P23" s="2">
        <f t="shared" si="5"/>
        <v>1.1158590984739076</v>
      </c>
      <c r="Q23" s="2">
        <f t="shared" si="6"/>
        <v>1.4157922638158782</v>
      </c>
      <c r="R23" s="2">
        <f t="shared" si="7"/>
        <v>1.6826610970618754</v>
      </c>
      <c r="S23" s="2">
        <f t="shared" si="8"/>
        <v>1.9284000000000001</v>
      </c>
      <c r="T23" s="2">
        <f t="shared" si="9"/>
        <v>2.1591296604453123</v>
      </c>
      <c r="U23" s="2">
        <f t="shared" si="10"/>
        <v>2.3784860477107257</v>
      </c>
      <c r="V23" s="2">
        <f t="shared" si="11"/>
        <v>2.5888381969478154</v>
      </c>
      <c r="W23" s="2">
        <f t="shared" si="12"/>
        <v>2.7918316455928127</v>
      </c>
      <c r="X23" s="2">
        <f t="shared" si="13"/>
        <v>2.9886644994369269</v>
      </c>
    </row>
    <row r="24" spans="1:24" ht="16.95" customHeight="1" thickBot="1" x14ac:dyDescent="0.35">
      <c r="A24" t="s">
        <v>40</v>
      </c>
      <c r="B24" s="20"/>
      <c r="C24" s="51" t="b">
        <v>1</v>
      </c>
      <c r="D24" s="40" t="s">
        <v>27</v>
      </c>
      <c r="E24" s="36">
        <v>88257</v>
      </c>
      <c r="F24" s="6">
        <v>23.98</v>
      </c>
      <c r="G24" s="32">
        <v>1.2</v>
      </c>
      <c r="H24" s="47">
        <v>60</v>
      </c>
      <c r="I24" s="43">
        <f t="shared" si="3"/>
        <v>0.21479023440342312</v>
      </c>
      <c r="J24" s="14">
        <f t="shared" si="1"/>
        <v>5.27295220205436</v>
      </c>
      <c r="K24" s="2">
        <f t="shared" si="2"/>
        <v>1.2333852367712046</v>
      </c>
      <c r="N24" t="s">
        <v>27</v>
      </c>
      <c r="O24" s="2">
        <f t="shared" si="4"/>
        <v>1.4806331053306692</v>
      </c>
      <c r="P24" s="2">
        <f t="shared" si="5"/>
        <v>2.1445433666681875</v>
      </c>
      <c r="Q24" s="2">
        <f t="shared" si="6"/>
        <v>2.6740825760272489</v>
      </c>
      <c r="R24" s="2">
        <f t="shared" si="7"/>
        <v>3.1340662106613379</v>
      </c>
      <c r="S24" s="2">
        <f t="shared" si="8"/>
        <v>3.5495999999999994</v>
      </c>
      <c r="T24" s="2">
        <f t="shared" si="9"/>
        <v>3.9335596905562116</v>
      </c>
      <c r="U24" s="2">
        <f t="shared" si="10"/>
        <v>4.2935940663582732</v>
      </c>
      <c r="V24" s="2">
        <f t="shared" si="11"/>
        <v>4.634686733336375</v>
      </c>
      <c r="W24" s="2">
        <f t="shared" si="12"/>
        <v>4.9602993159920068</v>
      </c>
      <c r="X24" s="2">
        <f t="shared" si="13"/>
        <v>5.27295220205436</v>
      </c>
    </row>
    <row r="25" spans="1:24" ht="15" thickBot="1" x14ac:dyDescent="0.35">
      <c r="A25" t="s">
        <v>41</v>
      </c>
    </row>
    <row r="26" spans="1:24" hidden="1" x14ac:dyDescent="0.3">
      <c r="I26" t="s">
        <v>31</v>
      </c>
      <c r="K26">
        <v>1</v>
      </c>
    </row>
    <row r="27" spans="1:24" ht="15" thickBot="1" x14ac:dyDescent="0.35">
      <c r="B27" s="10" t="s">
        <v>35</v>
      </c>
      <c r="C27" s="8"/>
      <c r="D27" s="9"/>
      <c r="E27" s="21" t="s">
        <v>33</v>
      </c>
      <c r="H27" s="55" t="s">
        <v>42</v>
      </c>
      <c r="I27" s="56"/>
      <c r="J27" s="21">
        <v>48</v>
      </c>
      <c r="L27" s="15" t="str">
        <f>E27</f>
        <v>in</v>
      </c>
    </row>
    <row r="28" spans="1:24" ht="15" thickBot="1" x14ac:dyDescent="0.35">
      <c r="H28" s="57" t="s">
        <v>32</v>
      </c>
      <c r="I28" s="58"/>
      <c r="J28" s="22">
        <v>18</v>
      </c>
      <c r="L28" s="15" t="s">
        <v>37</v>
      </c>
    </row>
    <row r="29" spans="1:24" ht="15" thickBot="1" x14ac:dyDescent="0.35">
      <c r="H29" s="59" t="str">
        <f>IF($J$28&lt;=$AC$9,"","Selected Interface limits Freq. to")</f>
        <v/>
      </c>
      <c r="I29" s="60"/>
      <c r="J29" s="61"/>
      <c r="L29" s="13" t="str">
        <f>IF(J28&lt;=AC9,"",CONCATENATE(AC9," GHz"))</f>
        <v/>
      </c>
    </row>
    <row r="30" spans="1:24" ht="15" thickBot="1" x14ac:dyDescent="0.35">
      <c r="A30" t="s">
        <v>36</v>
      </c>
      <c r="H30" s="10" t="s">
        <v>43</v>
      </c>
      <c r="I30" s="9"/>
      <c r="J30" s="23" t="s">
        <v>48</v>
      </c>
      <c r="L30" s="52" t="str">
        <f>CONCATENATE(AC7, " GHz max.")</f>
        <v>18 GHz max.</v>
      </c>
    </row>
    <row r="31" spans="1:24" ht="15" thickBot="1" x14ac:dyDescent="0.35">
      <c r="A31" t="s">
        <v>44</v>
      </c>
      <c r="H31" s="10" t="s">
        <v>62</v>
      </c>
      <c r="I31" s="9"/>
      <c r="J31" s="24" t="s">
        <v>47</v>
      </c>
      <c r="L31" s="52" t="str">
        <f>CONCATENATE(AC8, " GHz max.")</f>
        <v>26 GHz max.</v>
      </c>
    </row>
    <row r="32" spans="1:24" x14ac:dyDescent="0.3">
      <c r="A32" t="s">
        <v>45</v>
      </c>
    </row>
    <row r="33" spans="1:1" x14ac:dyDescent="0.3">
      <c r="A33" t="s">
        <v>46</v>
      </c>
    </row>
    <row r="34" spans="1:1" x14ac:dyDescent="0.3">
      <c r="A34" t="s">
        <v>47</v>
      </c>
    </row>
    <row r="35" spans="1:1" x14ac:dyDescent="0.3">
      <c r="A35" t="s">
        <v>48</v>
      </c>
    </row>
    <row r="36" spans="1:1" x14ac:dyDescent="0.3">
      <c r="A36" t="s">
        <v>49</v>
      </c>
    </row>
    <row r="37" spans="1:1" x14ac:dyDescent="0.3">
      <c r="A37" t="s">
        <v>50</v>
      </c>
    </row>
    <row r="38" spans="1:1" x14ac:dyDescent="0.3">
      <c r="A38" t="s">
        <v>51</v>
      </c>
    </row>
    <row r="39" spans="1:1" x14ac:dyDescent="0.3">
      <c r="A39" t="s">
        <v>52</v>
      </c>
    </row>
    <row r="40" spans="1:1" x14ac:dyDescent="0.3">
      <c r="A40" t="s">
        <v>53</v>
      </c>
    </row>
    <row r="41" spans="1:1" x14ac:dyDescent="0.3">
      <c r="A41" t="s">
        <v>54</v>
      </c>
    </row>
    <row r="42" spans="1:1" x14ac:dyDescent="0.3">
      <c r="A42" t="s">
        <v>55</v>
      </c>
    </row>
  </sheetData>
  <sheetProtection algorithmName="SHA-512" hashValue="Th0NEVA2zsVbLBBVLtrYeujcyjL1AueK2H8t2KNGHfAO3GcKeu23HPFD37MrV0tOqDDdL1I2fXsSXhfMwajlTQ==" saltValue="ON23IxcEVUcbHl/1FRTTtQ==" spinCount="100000" sheet="1" objects="1" scenarios="1" selectLockedCells="1"/>
  <mergeCells count="11">
    <mergeCell ref="B2:B3"/>
    <mergeCell ref="H27:I27"/>
    <mergeCell ref="H28:I28"/>
    <mergeCell ref="H29:J29"/>
    <mergeCell ref="L1:AA1"/>
    <mergeCell ref="D1:J1"/>
    <mergeCell ref="J2:J3"/>
    <mergeCell ref="I2:I3"/>
    <mergeCell ref="H2:H3"/>
    <mergeCell ref="E2:E3"/>
    <mergeCell ref="D2:D3"/>
  </mergeCells>
  <dataValidations count="2">
    <dataValidation type="list" showInputMessage="1" showErrorMessage="1" sqref="E27">
      <formula1>$A$21:$A$25</formula1>
    </dataValidation>
    <dataValidation type="list" allowBlank="1" showInputMessage="1" showErrorMessage="1" sqref="J30:J31">
      <formula1>$A$30:$A$42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3</xdr:row>
                    <xdr:rowOff>0</xdr:rowOff>
                  </from>
                  <to>
                    <xdr:col>1</xdr:col>
                    <xdr:colOff>434340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4</xdr:row>
                    <xdr:rowOff>0</xdr:rowOff>
                  </from>
                  <to>
                    <xdr:col>1</xdr:col>
                    <xdr:colOff>434340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5</xdr:row>
                    <xdr:rowOff>0</xdr:rowOff>
                  </from>
                  <to>
                    <xdr:col>1</xdr:col>
                    <xdr:colOff>434340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6</xdr:row>
                    <xdr:rowOff>7620</xdr:rowOff>
                  </from>
                  <to>
                    <xdr:col>1</xdr:col>
                    <xdr:colOff>434340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7</xdr:row>
                    <xdr:rowOff>0</xdr:rowOff>
                  </from>
                  <to>
                    <xdr:col>1</xdr:col>
                    <xdr:colOff>434340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8</xdr:row>
                    <xdr:rowOff>7620</xdr:rowOff>
                  </from>
                  <to>
                    <xdr:col>1</xdr:col>
                    <xdr:colOff>434340</xdr:colOff>
                    <xdr:row>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9</xdr:row>
                    <xdr:rowOff>0</xdr:rowOff>
                  </from>
                  <to>
                    <xdr:col>1</xdr:col>
                    <xdr:colOff>434340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10</xdr:row>
                    <xdr:rowOff>0</xdr:rowOff>
                  </from>
                  <to>
                    <xdr:col>1</xdr:col>
                    <xdr:colOff>434340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11</xdr:row>
                    <xdr:rowOff>0</xdr:rowOff>
                  </from>
                  <to>
                    <xdr:col>1</xdr:col>
                    <xdr:colOff>434340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12</xdr:row>
                    <xdr:rowOff>0</xdr:rowOff>
                  </from>
                  <to>
                    <xdr:col>1</xdr:col>
                    <xdr:colOff>434340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13</xdr:row>
                    <xdr:rowOff>0</xdr:rowOff>
                  </from>
                  <to>
                    <xdr:col>1</xdr:col>
                    <xdr:colOff>434340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14</xdr:row>
                    <xdr:rowOff>0</xdr:rowOff>
                  </from>
                  <to>
                    <xdr:col>1</xdr:col>
                    <xdr:colOff>434340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15</xdr:row>
                    <xdr:rowOff>0</xdr:rowOff>
                  </from>
                  <to>
                    <xdr:col>1</xdr:col>
                    <xdr:colOff>434340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16</xdr:row>
                    <xdr:rowOff>0</xdr:rowOff>
                  </from>
                  <to>
                    <xdr:col>1</xdr:col>
                    <xdr:colOff>434340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17</xdr:row>
                    <xdr:rowOff>0</xdr:rowOff>
                  </from>
                  <to>
                    <xdr:col>1</xdr:col>
                    <xdr:colOff>434340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18</xdr:row>
                    <xdr:rowOff>0</xdr:rowOff>
                  </from>
                  <to>
                    <xdr:col>1</xdr:col>
                    <xdr:colOff>434340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19</xdr:row>
                    <xdr:rowOff>0</xdr:rowOff>
                  </from>
                  <to>
                    <xdr:col>1</xdr:col>
                    <xdr:colOff>434340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20</xdr:row>
                    <xdr:rowOff>0</xdr:rowOff>
                  </from>
                  <to>
                    <xdr:col>1</xdr:col>
                    <xdr:colOff>434340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21</xdr:row>
                    <xdr:rowOff>0</xdr:rowOff>
                  </from>
                  <to>
                    <xdr:col>1</xdr:col>
                    <xdr:colOff>434340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22</xdr:row>
                    <xdr:rowOff>0</xdr:rowOff>
                  </from>
                  <to>
                    <xdr:col>1</xdr:col>
                    <xdr:colOff>434340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locked="0" defaultSize="0" autoFill="0" autoLine="0" autoPict="0">
                <anchor moveWithCells="1">
                  <from>
                    <xdr:col>1</xdr:col>
                    <xdr:colOff>60960</xdr:colOff>
                    <xdr:row>23</xdr:row>
                    <xdr:rowOff>0</xdr:rowOff>
                  </from>
                  <to>
                    <xdr:col>1</xdr:col>
                    <xdr:colOff>434340</xdr:colOff>
                    <xdr:row>24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12"/>
  <sheetViews>
    <sheetView workbookViewId="0">
      <selection activeCell="D18" sqref="D18"/>
    </sheetView>
  </sheetViews>
  <sheetFormatPr defaultRowHeight="14.4" x14ac:dyDescent="0.3"/>
  <cols>
    <col min="2" max="2" width="6.21875" customWidth="1"/>
    <col min="3" max="23" width="6.77734375" customWidth="1"/>
  </cols>
  <sheetData>
    <row r="2" spans="2:2" x14ac:dyDescent="0.3">
      <c r="B2" s="3"/>
    </row>
    <row r="3" spans="2:2" x14ac:dyDescent="0.3">
      <c r="B3" s="3"/>
    </row>
    <row r="4" spans="2:2" x14ac:dyDescent="0.3">
      <c r="B4" s="3"/>
    </row>
    <row r="5" spans="2:2" x14ac:dyDescent="0.3">
      <c r="B5" s="3"/>
    </row>
    <row r="6" spans="2:2" x14ac:dyDescent="0.3">
      <c r="B6" s="3"/>
    </row>
    <row r="7" spans="2:2" x14ac:dyDescent="0.3">
      <c r="B7" s="3"/>
    </row>
    <row r="8" spans="2:2" x14ac:dyDescent="0.3">
      <c r="B8" s="3"/>
    </row>
    <row r="9" spans="2:2" x14ac:dyDescent="0.3">
      <c r="B9" s="3"/>
    </row>
    <row r="10" spans="2:2" x14ac:dyDescent="0.3">
      <c r="B10" s="3"/>
    </row>
    <row r="11" spans="2:2" x14ac:dyDescent="0.3">
      <c r="B11" s="3"/>
    </row>
    <row r="12" spans="2:2" x14ac:dyDescent="0.3">
      <c r="B1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Urbanek (U.S. Person)</dc:creator>
  <cp:lastModifiedBy>Tibor Urbanek (U.S. Person)</cp:lastModifiedBy>
  <dcterms:created xsi:type="dcterms:W3CDTF">2018-01-08T18:52:45Z</dcterms:created>
  <dcterms:modified xsi:type="dcterms:W3CDTF">2018-02-05T15:45:59Z</dcterms:modified>
</cp:coreProperties>
</file>